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MARKM\Documents\My Documents\Active Clients\SAWS\EPI RFP - New\Draft RFP Docs\2.14.23\"/>
    </mc:Choice>
  </mc:AlternateContent>
  <xr:revisionPtr revIDLastSave="0" documentId="13_ncr:1_{AD376077-6504-4B85-AD65-B95892592813}" xr6:coauthVersionLast="47" xr6:coauthVersionMax="47" xr10:uidLastSave="{00000000-0000-0000-0000-000000000000}"/>
  <bookViews>
    <workbookView xWindow="984" yWindow="540" windowWidth="21936" windowHeight="11700" tabRatio="771" xr2:uid="{00000000-000D-0000-FFFF-FFFF00000000}"/>
  </bookViews>
  <sheets>
    <sheet name="Respondent Info &amp; Instructions" sheetId="86" r:id="rId1"/>
    <sheet name="1A Cost Opts-Summary, Esclt'd" sheetId="90" r:id="rId2"/>
    <sheet name="1B Cost Opts-Detailed, Esclt'd" sheetId="92" r:id="rId3"/>
    <sheet name="2A Static (SM)+Comms Mod Instal" sheetId="75" r:id="rId4"/>
    <sheet name="3 Other Equip (OE) Install" sheetId="89" r:id="rId5"/>
    <sheet name="4 Services &amp; Support (SS) Prcng" sheetId="70" r:id="rId6"/>
    <sheet name="5 Assumptions" sheetId="14" r:id="rId7"/>
    <sheet name="6 Meter Install Forecast-Est's" sheetId="95" r:id="rId8"/>
    <sheet name="2 FSWD Scenario 1, End 6.30.26" sheetId="96" r:id="rId9"/>
  </sheets>
  <externalReferences>
    <externalReference r:id="rId10"/>
    <externalReference r:id="rId11"/>
  </externalReferences>
  <definedNames>
    <definedName name="company">'Respondent Info &amp; Instructions'!$C$5</definedName>
    <definedName name="company_name">#REF!</definedName>
    <definedName name="CPI">'5 Assumptions'!$B$22</definedName>
    <definedName name="date">'Respondent Info &amp; Instructions'!$C$6</definedName>
    <definedName name="EPI_Water_meters">'[1]SAWS Base Assumptions'!$J$4</definedName>
    <definedName name="file">#REF!</definedName>
    <definedName name="file_date">#REF!</definedName>
    <definedName name="file_name">#REF!</definedName>
    <definedName name="FPB">[2]Information!$H$12</definedName>
    <definedName name="_xlnm.Print_Area" localSheetId="1">'1A Cost Opts-Summary, Esclt''d'!$A$1:$Z$14</definedName>
    <definedName name="_xlnm.Print_Area" localSheetId="2">'1B Cost Opts-Detailed, Esclt''d'!$A$1:$M$33</definedName>
    <definedName name="_xlnm.Print_Area" localSheetId="8">'2 FSWD Scenario 1, End 6.30.26'!$A$1:$AD$82</definedName>
    <definedName name="_xlnm.Print_Area" localSheetId="5">'4 Services &amp; Support (SS) Prcng'!$A$1:$AE$75</definedName>
    <definedName name="_xlnm.Print_Area" localSheetId="6">'5 Assumptions'!$A$1:$D$44</definedName>
    <definedName name="submittal_date">#REF!</definedName>
    <definedName name="testing">#REF!</definedName>
    <definedName name="VASS">[2]Information!$G$4</definedName>
    <definedName name="workbook">#REF!</definedName>
    <definedName name="workbook_name">#REF!</definedName>
  </definedNames>
  <calcPr calcId="191029"/>
</workbook>
</file>

<file path=xl/calcChain.xml><?xml version="1.0" encoding="utf-8"?>
<calcChain xmlns="http://schemas.openxmlformats.org/spreadsheetml/2006/main">
  <c r="C22" i="95" l="1"/>
  <c r="E2" i="92" l="1"/>
  <c r="D3" i="90"/>
  <c r="Y64" i="70" l="1"/>
  <c r="S68" i="70"/>
  <c r="S67" i="70"/>
  <c r="S66" i="70"/>
  <c r="S65" i="70"/>
  <c r="S64" i="70"/>
  <c r="X64" i="70" s="1"/>
  <c r="AC68" i="70"/>
  <c r="AC67" i="70"/>
  <c r="AC66" i="70"/>
  <c r="AC65" i="70"/>
  <c r="AC64" i="70"/>
  <c r="AB68" i="70"/>
  <c r="AB67" i="70"/>
  <c r="AB66" i="70"/>
  <c r="AB65" i="70"/>
  <c r="AB64" i="70"/>
  <c r="J27" i="92" s="1"/>
  <c r="AA64" i="70"/>
  <c r="S54" i="70"/>
  <c r="AB54" i="70" s="1"/>
  <c r="J25" i="92" s="1"/>
  <c r="S29" i="70"/>
  <c r="K54" i="70"/>
  <c r="K42" i="70"/>
  <c r="S42" i="70" s="1"/>
  <c r="AB42" i="70" s="1"/>
  <c r="J23" i="92" s="1"/>
  <c r="K35" i="70"/>
  <c r="S35" i="70" s="1"/>
  <c r="AB35" i="70" s="1"/>
  <c r="K30" i="70"/>
  <c r="S30" i="70" s="1"/>
  <c r="AB30" i="70" s="1"/>
  <c r="K23" i="70"/>
  <c r="S23" i="70" s="1"/>
  <c r="AB23" i="70" s="1"/>
  <c r="J21" i="92" s="1"/>
  <c r="K16" i="70"/>
  <c r="S16" i="70" s="1"/>
  <c r="AB16" i="70" s="1"/>
  <c r="J20" i="92" s="1"/>
  <c r="U79" i="96"/>
  <c r="Q79" i="96"/>
  <c r="O79" i="96"/>
  <c r="K79" i="96"/>
  <c r="L79" i="96" s="1"/>
  <c r="G79" i="96"/>
  <c r="U78" i="96"/>
  <c r="Q78" i="96"/>
  <c r="O78" i="96"/>
  <c r="K78" i="96"/>
  <c r="Z78" i="96" s="1"/>
  <c r="G78" i="96"/>
  <c r="U77" i="96"/>
  <c r="Q77" i="96"/>
  <c r="O77" i="96"/>
  <c r="K77" i="96"/>
  <c r="Z77" i="96" s="1"/>
  <c r="G77" i="96"/>
  <c r="U76" i="96"/>
  <c r="Q76" i="96"/>
  <c r="O76" i="96"/>
  <c r="K76" i="96"/>
  <c r="Z76" i="96" s="1"/>
  <c r="G76" i="96"/>
  <c r="U75" i="96"/>
  <c r="Q75" i="96"/>
  <c r="O75" i="96"/>
  <c r="K75" i="96"/>
  <c r="Z75" i="96" s="1"/>
  <c r="G75" i="96"/>
  <c r="U74" i="96"/>
  <c r="Q74" i="96"/>
  <c r="O74" i="96"/>
  <c r="K74" i="96"/>
  <c r="Z74" i="96" s="1"/>
  <c r="G74" i="96"/>
  <c r="U73" i="96"/>
  <c r="Q73" i="96"/>
  <c r="K73" i="96"/>
  <c r="Z73" i="96" s="1"/>
  <c r="G73" i="96"/>
  <c r="U72" i="96"/>
  <c r="Q72" i="96"/>
  <c r="K72" i="96"/>
  <c r="Z72" i="96" s="1"/>
  <c r="G72" i="96"/>
  <c r="U71" i="96"/>
  <c r="Q71" i="96"/>
  <c r="K71" i="96"/>
  <c r="Z71" i="96" s="1"/>
  <c r="G71" i="96"/>
  <c r="U70" i="96"/>
  <c r="Q70" i="96"/>
  <c r="K70" i="96"/>
  <c r="Z70" i="96" s="1"/>
  <c r="G70" i="96"/>
  <c r="U69" i="96"/>
  <c r="Q69" i="96"/>
  <c r="K69" i="96"/>
  <c r="Z69" i="96" s="1"/>
  <c r="G69" i="96"/>
  <c r="U68" i="96"/>
  <c r="Q68" i="96"/>
  <c r="K68" i="96"/>
  <c r="L68" i="96" s="1"/>
  <c r="G68" i="96"/>
  <c r="U67" i="96"/>
  <c r="Q67" i="96"/>
  <c r="K67" i="96"/>
  <c r="Z67" i="96" s="1"/>
  <c r="G67" i="96"/>
  <c r="U66" i="96"/>
  <c r="Q66" i="96"/>
  <c r="K66" i="96"/>
  <c r="Z66" i="96" s="1"/>
  <c r="G66" i="96"/>
  <c r="U65" i="96"/>
  <c r="Q65" i="96"/>
  <c r="K65" i="96"/>
  <c r="L65" i="96" s="1"/>
  <c r="G65" i="96"/>
  <c r="U64" i="96"/>
  <c r="Q64" i="96"/>
  <c r="K64" i="96"/>
  <c r="L64" i="96" s="1"/>
  <c r="G64" i="96"/>
  <c r="U63" i="96"/>
  <c r="Q63" i="96"/>
  <c r="K63" i="96"/>
  <c r="Z63" i="96" s="1"/>
  <c r="G63" i="96"/>
  <c r="U62" i="96"/>
  <c r="Q62" i="96"/>
  <c r="K62" i="96"/>
  <c r="L62" i="96" s="1"/>
  <c r="G62" i="96"/>
  <c r="U61" i="96"/>
  <c r="Q61" i="96"/>
  <c r="K61" i="96"/>
  <c r="L61" i="96" s="1"/>
  <c r="G61" i="96"/>
  <c r="U60" i="96"/>
  <c r="Q60" i="96"/>
  <c r="K60" i="96"/>
  <c r="Z60" i="96" s="1"/>
  <c r="G60" i="96"/>
  <c r="U59" i="96"/>
  <c r="Q59" i="96"/>
  <c r="K59" i="96"/>
  <c r="Z59" i="96" s="1"/>
  <c r="G59" i="96"/>
  <c r="U58" i="96"/>
  <c r="Q58" i="96"/>
  <c r="K58" i="96"/>
  <c r="L58" i="96" s="1"/>
  <c r="G58" i="96"/>
  <c r="U57" i="96"/>
  <c r="Q57" i="96"/>
  <c r="K57" i="96"/>
  <c r="L57" i="96" s="1"/>
  <c r="G57" i="96"/>
  <c r="U56" i="96"/>
  <c r="Q56" i="96"/>
  <c r="K56" i="96"/>
  <c r="L56" i="96" s="1"/>
  <c r="G56" i="96"/>
  <c r="X80" i="96"/>
  <c r="J22" i="92" l="1"/>
  <c r="AA61" i="96"/>
  <c r="AA64" i="96"/>
  <c r="AA58" i="96"/>
  <c r="AA57" i="96"/>
  <c r="AA65" i="96"/>
  <c r="AA56" i="96"/>
  <c r="AA62" i="96"/>
  <c r="AA71" i="96"/>
  <c r="AA68" i="96"/>
  <c r="Z56" i="96"/>
  <c r="Z57" i="96"/>
  <c r="Z58" i="96"/>
  <c r="L60" i="96"/>
  <c r="AA60" i="96" s="1"/>
  <c r="Z61" i="96"/>
  <c r="L63" i="96"/>
  <c r="AA63" i="96" s="1"/>
  <c r="Z64" i="96"/>
  <c r="Z65" i="96"/>
  <c r="L67" i="96"/>
  <c r="L69" i="96"/>
  <c r="L70" i="96"/>
  <c r="AA70" i="96" s="1"/>
  <c r="L71" i="96"/>
  <c r="L72" i="96"/>
  <c r="AA72" i="96" s="1"/>
  <c r="L73" i="96"/>
  <c r="L74" i="96"/>
  <c r="L75" i="96"/>
  <c r="L76" i="96"/>
  <c r="L77" i="96"/>
  <c r="AA77" i="96" s="1"/>
  <c r="L78" i="96"/>
  <c r="AA78" i="96" s="1"/>
  <c r="Z79" i="96"/>
  <c r="AA79" i="96"/>
  <c r="L59" i="96"/>
  <c r="AA59" i="96" s="1"/>
  <c r="Z62" i="96"/>
  <c r="L66" i="96"/>
  <c r="AA66" i="96" s="1"/>
  <c r="Z68" i="96"/>
  <c r="AD81" i="96"/>
  <c r="AA76" i="96" l="1"/>
  <c r="AA74" i="96"/>
  <c r="AA75" i="96"/>
  <c r="AA67" i="96"/>
  <c r="AA69" i="96"/>
  <c r="AA73" i="96"/>
  <c r="H1" i="96"/>
  <c r="H18" i="96"/>
  <c r="H19" i="96" s="1"/>
  <c r="H20" i="96" s="1"/>
  <c r="G17" i="96"/>
  <c r="G16" i="96"/>
  <c r="G15" i="96"/>
  <c r="G14" i="96"/>
  <c r="G13" i="96"/>
  <c r="D13" i="96"/>
  <c r="D14" i="96" s="1"/>
  <c r="D15" i="96" s="1"/>
  <c r="D16" i="96" s="1"/>
  <c r="D17" i="96" s="1"/>
  <c r="D18" i="96" s="1"/>
  <c r="D19" i="96" s="1"/>
  <c r="D20" i="96" s="1"/>
  <c r="G12" i="96"/>
  <c r="Y1" i="95" l="1"/>
  <c r="B6" i="92"/>
  <c r="AA68" i="70"/>
  <c r="Z68" i="70"/>
  <c r="Y68" i="70"/>
  <c r="AA67" i="70"/>
  <c r="Z67" i="70"/>
  <c r="Y67" i="70"/>
  <c r="AA66" i="70"/>
  <c r="Z66" i="70"/>
  <c r="Y66" i="70"/>
  <c r="AA65" i="70"/>
  <c r="Z65" i="70"/>
  <c r="Y65" i="70"/>
  <c r="Z64" i="70"/>
  <c r="W57" i="70"/>
  <c r="U1" i="96"/>
  <c r="B2" i="14"/>
  <c r="B2" i="70"/>
  <c r="B2" i="89"/>
  <c r="B2" i="75"/>
  <c r="B2" i="92"/>
  <c r="B2" i="90"/>
  <c r="C10" i="90" s="1"/>
  <c r="U55" i="96"/>
  <c r="Q55" i="96"/>
  <c r="K55" i="96"/>
  <c r="G55" i="96"/>
  <c r="U54" i="96"/>
  <c r="Q54" i="96"/>
  <c r="K54" i="96"/>
  <c r="Z54" i="96" s="1"/>
  <c r="G54" i="96"/>
  <c r="U53" i="96"/>
  <c r="Q53" i="96"/>
  <c r="K53" i="96"/>
  <c r="L53" i="96" s="1"/>
  <c r="G53" i="96"/>
  <c r="U52" i="96"/>
  <c r="Q52" i="96"/>
  <c r="K52" i="96"/>
  <c r="Z52" i="96" s="1"/>
  <c r="G52" i="96"/>
  <c r="U51" i="96"/>
  <c r="Q51" i="96"/>
  <c r="K51" i="96"/>
  <c r="L51" i="96" s="1"/>
  <c r="G51" i="96"/>
  <c r="U50" i="96"/>
  <c r="Q50" i="96"/>
  <c r="K50" i="96"/>
  <c r="L50" i="96" s="1"/>
  <c r="G50" i="96"/>
  <c r="U49" i="96"/>
  <c r="Q49" i="96"/>
  <c r="K49" i="96"/>
  <c r="Z49" i="96" s="1"/>
  <c r="G49" i="96"/>
  <c r="U48" i="96"/>
  <c r="Q48" i="96"/>
  <c r="K48" i="96"/>
  <c r="Z48" i="96" s="1"/>
  <c r="G48" i="96"/>
  <c r="U47" i="96"/>
  <c r="Q47" i="96"/>
  <c r="K47" i="96"/>
  <c r="Z47" i="96" s="1"/>
  <c r="G47" i="96"/>
  <c r="U46" i="96"/>
  <c r="Q46" i="96"/>
  <c r="K46" i="96"/>
  <c r="Z46" i="96" s="1"/>
  <c r="G46" i="96"/>
  <c r="U45" i="96"/>
  <c r="Q45" i="96"/>
  <c r="K45" i="96"/>
  <c r="L45" i="96" s="1"/>
  <c r="G45" i="96"/>
  <c r="U44" i="96"/>
  <c r="Q44" i="96"/>
  <c r="K44" i="96"/>
  <c r="Z44" i="96" s="1"/>
  <c r="G44" i="96"/>
  <c r="U43" i="96"/>
  <c r="Q43" i="96"/>
  <c r="K43" i="96"/>
  <c r="Z43" i="96" s="1"/>
  <c r="G43" i="96"/>
  <c r="U42" i="96"/>
  <c r="Q42" i="96"/>
  <c r="K42" i="96"/>
  <c r="L42" i="96" s="1"/>
  <c r="G42" i="96"/>
  <c r="U41" i="96"/>
  <c r="Q41" i="96"/>
  <c r="K41" i="96"/>
  <c r="L41" i="96" s="1"/>
  <c r="G41" i="96"/>
  <c r="U40" i="96"/>
  <c r="Q40" i="96"/>
  <c r="K40" i="96"/>
  <c r="Z40" i="96" s="1"/>
  <c r="G40" i="96"/>
  <c r="U39" i="96"/>
  <c r="Q39" i="96"/>
  <c r="K39" i="96"/>
  <c r="Z39" i="96" s="1"/>
  <c r="G39" i="96"/>
  <c r="U38" i="96"/>
  <c r="Q38" i="96"/>
  <c r="K38" i="96"/>
  <c r="L38" i="96" s="1"/>
  <c r="G38" i="96"/>
  <c r="U37" i="96"/>
  <c r="Q37" i="96"/>
  <c r="K37" i="96"/>
  <c r="Z37" i="96" s="1"/>
  <c r="G37" i="96"/>
  <c r="U36" i="96"/>
  <c r="Q36" i="96"/>
  <c r="K36" i="96"/>
  <c r="L36" i="96" s="1"/>
  <c r="G36" i="96"/>
  <c r="U35" i="96"/>
  <c r="Q35" i="96"/>
  <c r="K35" i="96"/>
  <c r="Z35" i="96" s="1"/>
  <c r="G35" i="96"/>
  <c r="U34" i="96"/>
  <c r="Q34" i="96"/>
  <c r="K34" i="96"/>
  <c r="L34" i="96" s="1"/>
  <c r="G34" i="96"/>
  <c r="U33" i="96"/>
  <c r="Q33" i="96"/>
  <c r="K33" i="96"/>
  <c r="Z33" i="96" s="1"/>
  <c r="G33" i="96"/>
  <c r="U32" i="96"/>
  <c r="Q32" i="96"/>
  <c r="K32" i="96"/>
  <c r="Z32" i="96" s="1"/>
  <c r="G32" i="96"/>
  <c r="U31" i="96"/>
  <c r="Q31" i="96"/>
  <c r="K31" i="96"/>
  <c r="Z31" i="96" s="1"/>
  <c r="G31" i="96"/>
  <c r="U30" i="96"/>
  <c r="Q30" i="96"/>
  <c r="K30" i="96"/>
  <c r="Z30" i="96" s="1"/>
  <c r="G30" i="96"/>
  <c r="E30" i="96"/>
  <c r="E31" i="96" s="1"/>
  <c r="E32" i="96" s="1"/>
  <c r="E33" i="96" s="1"/>
  <c r="E34" i="96" s="1"/>
  <c r="E35" i="96" s="1"/>
  <c r="E36" i="96" s="1"/>
  <c r="E37" i="96" s="1"/>
  <c r="E38" i="96" s="1"/>
  <c r="E39" i="96" s="1"/>
  <c r="E40" i="96" s="1"/>
  <c r="E41" i="96" s="1"/>
  <c r="E42" i="96" s="1"/>
  <c r="E43" i="96" s="1"/>
  <c r="E44" i="96" s="1"/>
  <c r="E45" i="96" s="1"/>
  <c r="E46" i="96" s="1"/>
  <c r="E47" i="96" s="1"/>
  <c r="E48" i="96" s="1"/>
  <c r="E49" i="96" s="1"/>
  <c r="E50" i="96" s="1"/>
  <c r="E51" i="96" s="1"/>
  <c r="E52" i="96" s="1"/>
  <c r="E53" i="96" s="1"/>
  <c r="E54" i="96" s="1"/>
  <c r="E55" i="96" s="1"/>
  <c r="E56" i="96" s="1"/>
  <c r="E57" i="96" s="1"/>
  <c r="E58" i="96" s="1"/>
  <c r="E59" i="96" s="1"/>
  <c r="E60" i="96" s="1"/>
  <c r="E61" i="96" s="1"/>
  <c r="E62" i="96" s="1"/>
  <c r="E63" i="96" s="1"/>
  <c r="E64" i="96" s="1"/>
  <c r="E65" i="96" s="1"/>
  <c r="E66" i="96" s="1"/>
  <c r="E67" i="96" s="1"/>
  <c r="E68" i="96" s="1"/>
  <c r="E69" i="96" s="1"/>
  <c r="E70" i="96" s="1"/>
  <c r="E71" i="96" s="1"/>
  <c r="E72" i="96" s="1"/>
  <c r="E73" i="96" s="1"/>
  <c r="E74" i="96" s="1"/>
  <c r="E75" i="96" s="1"/>
  <c r="E76" i="96" s="1"/>
  <c r="E77" i="96" s="1"/>
  <c r="E78" i="96" s="1"/>
  <c r="E79" i="96" s="1"/>
  <c r="U29" i="96"/>
  <c r="Q29" i="96"/>
  <c r="K29" i="96"/>
  <c r="L29" i="96" s="1"/>
  <c r="G29" i="96"/>
  <c r="U28" i="96"/>
  <c r="Q28" i="96"/>
  <c r="K28" i="96"/>
  <c r="L28" i="96" s="1"/>
  <c r="G28" i="96"/>
  <c r="U27" i="96"/>
  <c r="Q27" i="96"/>
  <c r="K27" i="96"/>
  <c r="Z27" i="96" s="1"/>
  <c r="G27" i="96"/>
  <c r="U26" i="96"/>
  <c r="Q26" i="96"/>
  <c r="K26" i="96"/>
  <c r="L26" i="96" s="1"/>
  <c r="G26" i="96"/>
  <c r="U25" i="96"/>
  <c r="Q25" i="96"/>
  <c r="K25" i="96"/>
  <c r="L25" i="96" s="1"/>
  <c r="G25" i="96"/>
  <c r="U24" i="96"/>
  <c r="Q24" i="96"/>
  <c r="K24" i="96"/>
  <c r="L24" i="96" s="1"/>
  <c r="G24" i="96"/>
  <c r="U23" i="96"/>
  <c r="Q23" i="96"/>
  <c r="K23" i="96"/>
  <c r="Z23" i="96" s="1"/>
  <c r="G23" i="96"/>
  <c r="U22" i="96"/>
  <c r="Q22" i="96"/>
  <c r="K22" i="96"/>
  <c r="Z22" i="96" s="1"/>
  <c r="G22" i="96"/>
  <c r="U21" i="96"/>
  <c r="Q21" i="96"/>
  <c r="K21" i="96"/>
  <c r="Z21" i="96" s="1"/>
  <c r="G21" i="96"/>
  <c r="U20" i="96"/>
  <c r="Q20" i="96"/>
  <c r="K20" i="96"/>
  <c r="L20" i="96" s="1"/>
  <c r="U19" i="96"/>
  <c r="Q19" i="96"/>
  <c r="K19" i="96"/>
  <c r="Z19" i="96" s="1"/>
  <c r="U18" i="96"/>
  <c r="Q18" i="96"/>
  <c r="K18" i="96"/>
  <c r="L18" i="96" s="1"/>
  <c r="U17" i="96"/>
  <c r="Q17" i="96"/>
  <c r="K17" i="96"/>
  <c r="Z17" i="96" s="1"/>
  <c r="U16" i="96"/>
  <c r="Q16" i="96"/>
  <c r="K16" i="96"/>
  <c r="L16" i="96" s="1"/>
  <c r="U15" i="96"/>
  <c r="Q15" i="96"/>
  <c r="K15" i="96"/>
  <c r="Z15" i="96" s="1"/>
  <c r="U14" i="96"/>
  <c r="Q14" i="96"/>
  <c r="K14" i="96"/>
  <c r="Z14" i="96" s="1"/>
  <c r="D21" i="96"/>
  <c r="D22" i="96" s="1"/>
  <c r="D23" i="96" s="1"/>
  <c r="D24" i="96" s="1"/>
  <c r="D25" i="96" s="1"/>
  <c r="D26" i="96" s="1"/>
  <c r="D27" i="96" s="1"/>
  <c r="D28" i="96" s="1"/>
  <c r="D29" i="96" s="1"/>
  <c r="D30" i="96" s="1"/>
  <c r="D31" i="96" s="1"/>
  <c r="D32" i="96" s="1"/>
  <c r="D33" i="96" s="1"/>
  <c r="D34" i="96" s="1"/>
  <c r="D35" i="96" s="1"/>
  <c r="D36" i="96" s="1"/>
  <c r="D37" i="96" s="1"/>
  <c r="D38" i="96" s="1"/>
  <c r="D39" i="96" s="1"/>
  <c r="D40" i="96" s="1"/>
  <c r="D41" i="96" s="1"/>
  <c r="D42" i="96" s="1"/>
  <c r="D43" i="96" s="1"/>
  <c r="D44" i="96" s="1"/>
  <c r="D45" i="96" s="1"/>
  <c r="D46" i="96" s="1"/>
  <c r="D47" i="96" s="1"/>
  <c r="D48" i="96" s="1"/>
  <c r="D49" i="96" s="1"/>
  <c r="D50" i="96" s="1"/>
  <c r="D51" i="96" s="1"/>
  <c r="D52" i="96" s="1"/>
  <c r="D53" i="96" s="1"/>
  <c r="D54" i="96" s="1"/>
  <c r="D55" i="96" s="1"/>
  <c r="D56" i="96" s="1"/>
  <c r="D57" i="96" s="1"/>
  <c r="D58" i="96" s="1"/>
  <c r="D59" i="96" s="1"/>
  <c r="D60" i="96" s="1"/>
  <c r="D61" i="96" s="1"/>
  <c r="D62" i="96" s="1"/>
  <c r="D63" i="96" s="1"/>
  <c r="D64" i="96" s="1"/>
  <c r="D65" i="96" s="1"/>
  <c r="D66" i="96" s="1"/>
  <c r="D67" i="96" s="1"/>
  <c r="D68" i="96" s="1"/>
  <c r="D69" i="96" s="1"/>
  <c r="D70" i="96" s="1"/>
  <c r="D71" i="96" s="1"/>
  <c r="D72" i="96" s="1"/>
  <c r="D73" i="96" s="1"/>
  <c r="D74" i="96" s="1"/>
  <c r="D75" i="96" s="1"/>
  <c r="D76" i="96" s="1"/>
  <c r="D77" i="96" s="1"/>
  <c r="D78" i="96" s="1"/>
  <c r="D79" i="96" s="1"/>
  <c r="U13" i="96"/>
  <c r="Q13" i="96"/>
  <c r="K13" i="96"/>
  <c r="L13" i="96" s="1"/>
  <c r="U12" i="96"/>
  <c r="V12" i="96" s="1"/>
  <c r="Q12" i="96"/>
  <c r="R12" i="96" s="1"/>
  <c r="K12" i="96"/>
  <c r="Z12" i="96" s="1"/>
  <c r="E21" i="95"/>
  <c r="E20" i="95"/>
  <c r="E19" i="95"/>
  <c r="E18" i="95"/>
  <c r="E17" i="95"/>
  <c r="E16" i="95"/>
  <c r="F15" i="95"/>
  <c r="E15" i="95"/>
  <c r="F14" i="95"/>
  <c r="E14" i="95"/>
  <c r="F13" i="95"/>
  <c r="E13" i="95"/>
  <c r="F12" i="95"/>
  <c r="E12" i="95"/>
  <c r="F11" i="95"/>
  <c r="E11" i="95"/>
  <c r="U68" i="70"/>
  <c r="U67" i="70"/>
  <c r="U66" i="70"/>
  <c r="U65" i="70"/>
  <c r="U64" i="70"/>
  <c r="X68" i="70"/>
  <c r="X67" i="70"/>
  <c r="X66" i="70"/>
  <c r="X65" i="70"/>
  <c r="AD64" i="70"/>
  <c r="K68" i="70"/>
  <c r="V68" i="70" s="1"/>
  <c r="K67" i="70"/>
  <c r="V67" i="70" s="1"/>
  <c r="K66" i="70"/>
  <c r="V66" i="70" s="1"/>
  <c r="K65" i="70"/>
  <c r="V65" i="70" s="1"/>
  <c r="K64" i="70"/>
  <c r="V64" i="70" s="1"/>
  <c r="K55" i="70"/>
  <c r="K53" i="70"/>
  <c r="S53" i="70" s="1"/>
  <c r="K52" i="70"/>
  <c r="S52" i="70" s="1"/>
  <c r="K51" i="70"/>
  <c r="S51" i="70" s="1"/>
  <c r="Y51" i="70" s="1"/>
  <c r="G25" i="92" s="1"/>
  <c r="K43" i="70"/>
  <c r="K41" i="70"/>
  <c r="S41" i="70" s="1"/>
  <c r="AA41" i="70" s="1"/>
  <c r="I23" i="92" s="1"/>
  <c r="K40" i="70"/>
  <c r="S40" i="70" s="1"/>
  <c r="Z40" i="70" s="1"/>
  <c r="H23" i="92" s="1"/>
  <c r="K39" i="70"/>
  <c r="S39" i="70" s="1"/>
  <c r="Y39" i="70" s="1"/>
  <c r="K38" i="70"/>
  <c r="S38" i="70" s="1"/>
  <c r="X38" i="70" s="1"/>
  <c r="Y38" i="70" s="1"/>
  <c r="K36" i="70"/>
  <c r="K34" i="70"/>
  <c r="S34" i="70" s="1"/>
  <c r="AA34" i="70" s="1"/>
  <c r="K33" i="70"/>
  <c r="S33" i="70" s="1"/>
  <c r="Z33" i="70" s="1"/>
  <c r="K32" i="70"/>
  <c r="S32" i="70" s="1"/>
  <c r="Y32" i="70" s="1"/>
  <c r="K31" i="70"/>
  <c r="K29" i="70"/>
  <c r="AA29" i="70" s="1"/>
  <c r="K28" i="70"/>
  <c r="S28" i="70" s="1"/>
  <c r="Z28" i="70" s="1"/>
  <c r="K27" i="70"/>
  <c r="S27" i="70" s="1"/>
  <c r="Y27" i="70" s="1"/>
  <c r="K26" i="70"/>
  <c r="S26" i="70" s="1"/>
  <c r="X26" i="70" s="1"/>
  <c r="Y26" i="70" s="1"/>
  <c r="K19" i="70"/>
  <c r="S19" i="70" s="1"/>
  <c r="X19" i="70" s="1"/>
  <c r="Y19" i="70" s="1"/>
  <c r="K24" i="70"/>
  <c r="K22" i="70"/>
  <c r="S22" i="70" s="1"/>
  <c r="AA22" i="70" s="1"/>
  <c r="I21" i="92" s="1"/>
  <c r="K21" i="70"/>
  <c r="S21" i="70" s="1"/>
  <c r="Z21" i="70" s="1"/>
  <c r="H21" i="92" s="1"/>
  <c r="K20" i="70"/>
  <c r="S20" i="70" s="1"/>
  <c r="Y20" i="70" s="1"/>
  <c r="K12" i="70"/>
  <c r="S12" i="70" s="1"/>
  <c r="X12" i="70" s="1"/>
  <c r="Y12" i="70" s="1"/>
  <c r="K17" i="70"/>
  <c r="S17" i="70" s="1"/>
  <c r="AC17" i="70" s="1"/>
  <c r="K20" i="92" s="1"/>
  <c r="K15" i="70"/>
  <c r="S15" i="70" s="1"/>
  <c r="AA15" i="70" s="1"/>
  <c r="I20" i="92" s="1"/>
  <c r="K14" i="70"/>
  <c r="S14" i="70" s="1"/>
  <c r="Z14" i="70" s="1"/>
  <c r="H20" i="92" s="1"/>
  <c r="K13" i="70"/>
  <c r="S13" i="70" s="1"/>
  <c r="Y13" i="70" s="1"/>
  <c r="C3" i="70"/>
  <c r="C3" i="14"/>
  <c r="H27" i="92" l="1"/>
  <c r="AD68" i="70"/>
  <c r="Z52" i="70"/>
  <c r="H25" i="92" s="1"/>
  <c r="AA53" i="70"/>
  <c r="I25" i="92" s="1"/>
  <c r="G16" i="95"/>
  <c r="S55" i="70"/>
  <c r="AC55" i="70" s="1"/>
  <c r="K25" i="92" s="1"/>
  <c r="S43" i="70"/>
  <c r="AC43" i="70" s="1"/>
  <c r="K23" i="92" s="1"/>
  <c r="S36" i="70"/>
  <c r="AC36" i="70" s="1"/>
  <c r="S31" i="70"/>
  <c r="AC31" i="70" s="1"/>
  <c r="S24" i="70"/>
  <c r="AC24" i="70" s="1"/>
  <c r="K21" i="92" s="1"/>
  <c r="K27" i="92"/>
  <c r="G21" i="92"/>
  <c r="G22" i="92"/>
  <c r="AD65" i="70"/>
  <c r="G27" i="92"/>
  <c r="AD38" i="70"/>
  <c r="I27" i="92"/>
  <c r="AA16" i="96"/>
  <c r="AA34" i="96"/>
  <c r="Z16" i="96"/>
  <c r="X12" i="96"/>
  <c r="Z29" i="96"/>
  <c r="AA13" i="96"/>
  <c r="AA24" i="96"/>
  <c r="L40" i="96"/>
  <c r="AA40" i="96" s="1"/>
  <c r="L12" i="96"/>
  <c r="M12" i="96" s="1"/>
  <c r="M13" i="96" s="1"/>
  <c r="L39" i="96"/>
  <c r="AA39" i="96" s="1"/>
  <c r="L49" i="96"/>
  <c r="AA49" i="96" s="1"/>
  <c r="L52" i="96"/>
  <c r="AA52" i="96" s="1"/>
  <c r="L43" i="96"/>
  <c r="G23" i="92"/>
  <c r="G20" i="92"/>
  <c r="H22" i="92"/>
  <c r="I22" i="92"/>
  <c r="Z13" i="96"/>
  <c r="L15" i="96"/>
  <c r="AA15" i="96" s="1"/>
  <c r="Z25" i="96"/>
  <c r="L32" i="96"/>
  <c r="AA32" i="96" s="1"/>
  <c r="AA42" i="96"/>
  <c r="L46" i="96"/>
  <c r="AA46" i="96" s="1"/>
  <c r="L35" i="96"/>
  <c r="AA35" i="96" s="1"/>
  <c r="AA51" i="96"/>
  <c r="AD19" i="70"/>
  <c r="AD67" i="70"/>
  <c r="L14" i="96"/>
  <c r="AA14" i="96" s="1"/>
  <c r="L17" i="96"/>
  <c r="L19" i="96"/>
  <c r="AA19" i="96" s="1"/>
  <c r="L21" i="96"/>
  <c r="AA21" i="96" s="1"/>
  <c r="L48" i="96"/>
  <c r="AA48" i="96" s="1"/>
  <c r="AD12" i="70"/>
  <c r="AD26" i="70"/>
  <c r="AD66" i="70"/>
  <c r="L54" i="96"/>
  <c r="AA54" i="96" s="1"/>
  <c r="L23" i="96"/>
  <c r="AA23" i="96" s="1"/>
  <c r="L30" i="96"/>
  <c r="AA30" i="96" s="1"/>
  <c r="L37" i="96"/>
  <c r="AA37" i="96" s="1"/>
  <c r="L44" i="96"/>
  <c r="AA44" i="96" s="1"/>
  <c r="L33" i="96"/>
  <c r="AA33" i="96" s="1"/>
  <c r="Z38" i="96"/>
  <c r="AA41" i="96"/>
  <c r="L31" i="96"/>
  <c r="AA31" i="96" s="1"/>
  <c r="AA29" i="96"/>
  <c r="L22" i="96"/>
  <c r="AA22" i="96" s="1"/>
  <c r="G21" i="95"/>
  <c r="F22" i="95"/>
  <c r="Z55" i="96"/>
  <c r="L55" i="96"/>
  <c r="AA55" i="96" s="1"/>
  <c r="Z24" i="96"/>
  <c r="L27" i="96"/>
  <c r="R13" i="96"/>
  <c r="AA26" i="96"/>
  <c r="AA20" i="96"/>
  <c r="V13" i="96"/>
  <c r="V14" i="96" s="1"/>
  <c r="V15" i="96" s="1"/>
  <c r="V16" i="96" s="1"/>
  <c r="V17" i="96" s="1"/>
  <c r="V18" i="96" s="1"/>
  <c r="V19" i="96" s="1"/>
  <c r="V20" i="96" s="1"/>
  <c r="V21" i="96" s="1"/>
  <c r="V22" i="96" s="1"/>
  <c r="V23" i="96" s="1"/>
  <c r="V24" i="96" s="1"/>
  <c r="V25" i="96" s="1"/>
  <c r="V26" i="96" s="1"/>
  <c r="V27" i="96" s="1"/>
  <c r="V28" i="96" s="1"/>
  <c r="V29" i="96" s="1"/>
  <c r="V30" i="96" s="1"/>
  <c r="V31" i="96" s="1"/>
  <c r="AA25" i="96"/>
  <c r="AA38" i="96"/>
  <c r="AA50" i="96"/>
  <c r="AA17" i="96"/>
  <c r="AA18" i="96"/>
  <c r="H21" i="96"/>
  <c r="H22" i="96" s="1"/>
  <c r="H23" i="96" s="1"/>
  <c r="H24" i="96" s="1"/>
  <c r="H25" i="96" s="1"/>
  <c r="H26" i="96" s="1"/>
  <c r="H27" i="96" s="1"/>
  <c r="H28" i="96" s="1"/>
  <c r="H29" i="96" s="1"/>
  <c r="H30" i="96" s="1"/>
  <c r="H31" i="96" s="1"/>
  <c r="H32" i="96" s="1"/>
  <c r="H33" i="96" s="1"/>
  <c r="H34" i="96" s="1"/>
  <c r="H35" i="96" s="1"/>
  <c r="H36" i="96" s="1"/>
  <c r="H37" i="96" s="1"/>
  <c r="H38" i="96" s="1"/>
  <c r="H39" i="96" s="1"/>
  <c r="H40" i="96" s="1"/>
  <c r="H41" i="96" s="1"/>
  <c r="H42" i="96" s="1"/>
  <c r="H43" i="96" s="1"/>
  <c r="H44" i="96" s="1"/>
  <c r="H45" i="96" s="1"/>
  <c r="H46" i="96" s="1"/>
  <c r="H47" i="96" s="1"/>
  <c r="H48" i="96" s="1"/>
  <c r="H49" i="96" s="1"/>
  <c r="H50" i="96" s="1"/>
  <c r="H51" i="96" s="1"/>
  <c r="H52" i="96" s="1"/>
  <c r="H53" i="96" s="1"/>
  <c r="H54" i="96" s="1"/>
  <c r="H55" i="96" s="1"/>
  <c r="H56" i="96" s="1"/>
  <c r="H57" i="96" s="1"/>
  <c r="H58" i="96" s="1"/>
  <c r="H59" i="96" s="1"/>
  <c r="H60" i="96" s="1"/>
  <c r="H61" i="96" s="1"/>
  <c r="H62" i="96" s="1"/>
  <c r="H63" i="96" s="1"/>
  <c r="H64" i="96" s="1"/>
  <c r="H65" i="96" s="1"/>
  <c r="H66" i="96" s="1"/>
  <c r="H67" i="96" s="1"/>
  <c r="H68" i="96" s="1"/>
  <c r="H69" i="96" s="1"/>
  <c r="H70" i="96" s="1"/>
  <c r="H71" i="96" s="1"/>
  <c r="H72" i="96" s="1"/>
  <c r="H73" i="96" s="1"/>
  <c r="H74" i="96" s="1"/>
  <c r="H75" i="96" s="1"/>
  <c r="H76" i="96" s="1"/>
  <c r="H77" i="96" s="1"/>
  <c r="H78" i="96" s="1"/>
  <c r="H79" i="96" s="1"/>
  <c r="AA53" i="96"/>
  <c r="AA36" i="96"/>
  <c r="AA28" i="96"/>
  <c r="AA45" i="96"/>
  <c r="Z18" i="96"/>
  <c r="Z26" i="96"/>
  <c r="L47" i="96"/>
  <c r="AA47" i="96" s="1"/>
  <c r="Z36" i="96"/>
  <c r="Z45" i="96"/>
  <c r="Z53" i="96"/>
  <c r="Z20" i="96"/>
  <c r="Z28" i="96"/>
  <c r="Z34" i="96"/>
  <c r="Z42" i="96"/>
  <c r="AA43" i="96"/>
  <c r="Z51" i="96"/>
  <c r="Z41" i="96"/>
  <c r="Z50" i="96"/>
  <c r="G19" i="95"/>
  <c r="G17" i="95"/>
  <c r="G20" i="95"/>
  <c r="G18" i="95"/>
  <c r="E22" i="95"/>
  <c r="E27" i="92"/>
  <c r="X39" i="70"/>
  <c r="X32" i="70"/>
  <c r="X13" i="70"/>
  <c r="AD17" i="70" s="1"/>
  <c r="V26" i="70"/>
  <c r="V20" i="70"/>
  <c r="V13" i="70"/>
  <c r="V32" i="70"/>
  <c r="V51" i="70"/>
  <c r="V12" i="70"/>
  <c r="V19" i="70"/>
  <c r="V38" i="70"/>
  <c r="V39" i="70"/>
  <c r="V27" i="70"/>
  <c r="X51" i="70" l="1"/>
  <c r="AD55" i="70" s="1"/>
  <c r="X27" i="70"/>
  <c r="AD31" i="70" s="1"/>
  <c r="AD36" i="70"/>
  <c r="K22" i="92"/>
  <c r="X20" i="70"/>
  <c r="E21" i="92" s="1"/>
  <c r="AA12" i="96"/>
  <c r="AB12" i="96" s="1"/>
  <c r="AB13" i="96" s="1"/>
  <c r="AB14" i="96" s="1"/>
  <c r="AB15" i="96" s="1"/>
  <c r="AB16" i="96" s="1"/>
  <c r="AB17" i="96" s="1"/>
  <c r="AB18" i="96" s="1"/>
  <c r="AB19" i="96" s="1"/>
  <c r="AD19" i="96" s="1"/>
  <c r="R14" i="96"/>
  <c r="X13" i="96"/>
  <c r="E25" i="92"/>
  <c r="E23" i="92"/>
  <c r="AD43" i="70"/>
  <c r="M14" i="96"/>
  <c r="M15" i="96" s="1"/>
  <c r="M16" i="96" s="1"/>
  <c r="M17" i="96" s="1"/>
  <c r="M18" i="96" s="1"/>
  <c r="M19" i="96" s="1"/>
  <c r="M20" i="96" s="1"/>
  <c r="M21" i="96" s="1"/>
  <c r="M22" i="96" s="1"/>
  <c r="M23" i="96" s="1"/>
  <c r="M24" i="96" s="1"/>
  <c r="M25" i="96" s="1"/>
  <c r="M26" i="96" s="1"/>
  <c r="M27" i="96" s="1"/>
  <c r="M28" i="96" s="1"/>
  <c r="M29" i="96" s="1"/>
  <c r="M30" i="96" s="1"/>
  <c r="M31" i="96" s="1"/>
  <c r="M32" i="96" s="1"/>
  <c r="M33" i="96" s="1"/>
  <c r="M34" i="96" s="1"/>
  <c r="M35" i="96" s="1"/>
  <c r="M36" i="96" s="1"/>
  <c r="M37" i="96" s="1"/>
  <c r="M38" i="96" s="1"/>
  <c r="M39" i="96" s="1"/>
  <c r="M40" i="96" s="1"/>
  <c r="M41" i="96" s="1"/>
  <c r="M42" i="96" s="1"/>
  <c r="M43" i="96" s="1"/>
  <c r="M44" i="96" s="1"/>
  <c r="M45" i="96" s="1"/>
  <c r="M46" i="96" s="1"/>
  <c r="M47" i="96" s="1"/>
  <c r="M48" i="96" s="1"/>
  <c r="M49" i="96" s="1"/>
  <c r="M50" i="96" s="1"/>
  <c r="M51" i="96" s="1"/>
  <c r="M52" i="96" s="1"/>
  <c r="M53" i="96" s="1"/>
  <c r="M54" i="96" s="1"/>
  <c r="M55" i="96" s="1"/>
  <c r="V32" i="96"/>
  <c r="V33" i="96" s="1"/>
  <c r="V34" i="96" s="1"/>
  <c r="V35" i="96" s="1"/>
  <c r="V36" i="96" s="1"/>
  <c r="V37" i="96" s="1"/>
  <c r="V38" i="96" s="1"/>
  <c r="V39" i="96" s="1"/>
  <c r="V40" i="96" s="1"/>
  <c r="V41" i="96" s="1"/>
  <c r="V42" i="96" s="1"/>
  <c r="V43" i="96" s="1"/>
  <c r="O22" i="95"/>
  <c r="O18" i="95" s="1"/>
  <c r="AA27" i="96"/>
  <c r="G22" i="95"/>
  <c r="E22" i="92"/>
  <c r="E20" i="92"/>
  <c r="Y12" i="90"/>
  <c r="AD24" i="70" l="1"/>
  <c r="M56" i="96"/>
  <c r="M57" i="96" s="1"/>
  <c r="M58" i="96" s="1"/>
  <c r="M59" i="96" s="1"/>
  <c r="M60" i="96" s="1"/>
  <c r="M61" i="96" s="1"/>
  <c r="M62" i="96" s="1"/>
  <c r="M63" i="96" s="1"/>
  <c r="M64" i="96" s="1"/>
  <c r="M65" i="96" s="1"/>
  <c r="M66" i="96" s="1"/>
  <c r="M67" i="96" s="1"/>
  <c r="M68" i="96" s="1"/>
  <c r="M69" i="96" s="1"/>
  <c r="M70" i="96" s="1"/>
  <c r="M71" i="96" s="1"/>
  <c r="M72" i="96" s="1"/>
  <c r="M73" i="96" s="1"/>
  <c r="M74" i="96" s="1"/>
  <c r="M75" i="96" s="1"/>
  <c r="M76" i="96" s="1"/>
  <c r="M77" i="96" s="1"/>
  <c r="M78" i="96" s="1"/>
  <c r="M79" i="96" s="1"/>
  <c r="I22" i="95" s="1"/>
  <c r="G49" i="75"/>
  <c r="L49" i="75" s="1"/>
  <c r="O17" i="95"/>
  <c r="O16" i="95"/>
  <c r="O20" i="95"/>
  <c r="R15" i="96"/>
  <c r="X14" i="96"/>
  <c r="O19" i="95"/>
  <c r="O21" i="95"/>
  <c r="V44" i="96"/>
  <c r="V45" i="96" s="1"/>
  <c r="V46" i="96" s="1"/>
  <c r="V47" i="96" s="1"/>
  <c r="V48" i="96" s="1"/>
  <c r="V49" i="96" s="1"/>
  <c r="V50" i="96" s="1"/>
  <c r="V51" i="96" s="1"/>
  <c r="V52" i="96" s="1"/>
  <c r="V53" i="96" s="1"/>
  <c r="V54" i="96" s="1"/>
  <c r="V55" i="96" s="1"/>
  <c r="V56" i="96" s="1"/>
  <c r="V57" i="96" s="1"/>
  <c r="V58" i="96" s="1"/>
  <c r="V59" i="96" s="1"/>
  <c r="V60" i="96" s="1"/>
  <c r="V61" i="96" s="1"/>
  <c r="V62" i="96" s="1"/>
  <c r="V63" i="96" s="1"/>
  <c r="V64" i="96" s="1"/>
  <c r="V65" i="96" s="1"/>
  <c r="V66" i="96" s="1"/>
  <c r="V67" i="96" s="1"/>
  <c r="V68" i="96" s="1"/>
  <c r="V69" i="96" s="1"/>
  <c r="V70" i="96" s="1"/>
  <c r="V71" i="96" s="1"/>
  <c r="V72" i="96" s="1"/>
  <c r="V73" i="96" s="1"/>
  <c r="V74" i="96" s="1"/>
  <c r="V75" i="96" s="1"/>
  <c r="V76" i="96" s="1"/>
  <c r="V77" i="96" s="1"/>
  <c r="V78" i="96" s="1"/>
  <c r="V79" i="96" s="1"/>
  <c r="W22" i="95" s="1"/>
  <c r="Q22" i="95"/>
  <c r="AB20" i="96"/>
  <c r="AB21" i="96" s="1"/>
  <c r="AB22" i="96" s="1"/>
  <c r="AB23" i="96" s="1"/>
  <c r="AB24" i="96" s="1"/>
  <c r="AB25" i="96" s="1"/>
  <c r="AB26" i="96" s="1"/>
  <c r="AB27" i="96" s="1"/>
  <c r="AB28" i="96" s="1"/>
  <c r="AB29" i="96" s="1"/>
  <c r="AB30" i="96" s="1"/>
  <c r="AB31" i="96" s="1"/>
  <c r="I15" i="95" l="1"/>
  <c r="I12" i="95"/>
  <c r="I11" i="95"/>
  <c r="I13" i="95"/>
  <c r="I14" i="95"/>
  <c r="G59" i="75"/>
  <c r="L59" i="75" s="1"/>
  <c r="G39" i="75"/>
  <c r="L39" i="75" s="1"/>
  <c r="G44" i="75"/>
  <c r="L44" i="75" s="1"/>
  <c r="G54" i="75"/>
  <c r="L54" i="75" s="1"/>
  <c r="O23" i="95"/>
  <c r="W16" i="95"/>
  <c r="K43" i="75" s="1"/>
  <c r="W18" i="95"/>
  <c r="K53" i="75" s="1"/>
  <c r="W20" i="95"/>
  <c r="K63" i="75" s="1"/>
  <c r="W21" i="95"/>
  <c r="W19" i="95"/>
  <c r="K58" i="75" s="1"/>
  <c r="W17" i="95"/>
  <c r="K48" i="75" s="1"/>
  <c r="R16" i="96"/>
  <c r="X15" i="96"/>
  <c r="Q21" i="95"/>
  <c r="Q20" i="95"/>
  <c r="Q18" i="95"/>
  <c r="Q19" i="95"/>
  <c r="Q16" i="95"/>
  <c r="Q17" i="95"/>
  <c r="S22" i="95"/>
  <c r="AD31" i="96"/>
  <c r="AB32" i="96"/>
  <c r="AB33" i="96" s="1"/>
  <c r="AB34" i="96" s="1"/>
  <c r="AB35" i="96" s="1"/>
  <c r="AB36" i="96" s="1"/>
  <c r="AB37" i="96" s="1"/>
  <c r="AB38" i="96" s="1"/>
  <c r="AB39" i="96" s="1"/>
  <c r="AB40" i="96" s="1"/>
  <c r="AB41" i="96" s="1"/>
  <c r="AB42" i="96" s="1"/>
  <c r="AB43" i="96" s="1"/>
  <c r="D4" i="90"/>
  <c r="E3" i="92"/>
  <c r="I23" i="95" l="1"/>
  <c r="W23" i="95"/>
  <c r="G64" i="75"/>
  <c r="R17" i="96"/>
  <c r="X16" i="96"/>
  <c r="H55" i="75"/>
  <c r="L55" i="75" s="1"/>
  <c r="H50" i="75"/>
  <c r="L50" i="75" s="1"/>
  <c r="H60" i="75"/>
  <c r="L60" i="75" s="1"/>
  <c r="S21" i="95"/>
  <c r="S19" i="95"/>
  <c r="I56" i="75" s="1"/>
  <c r="L56" i="75" s="1"/>
  <c r="S56" i="75" s="1"/>
  <c r="Z56" i="75" s="1"/>
  <c r="S16" i="95"/>
  <c r="I41" i="75" s="1"/>
  <c r="L41" i="75" s="1"/>
  <c r="S41" i="75" s="1"/>
  <c r="Z41" i="75" s="1"/>
  <c r="S20" i="95"/>
  <c r="S17" i="95"/>
  <c r="I46" i="75" s="1"/>
  <c r="L46" i="75" s="1"/>
  <c r="S46" i="75" s="1"/>
  <c r="Z46" i="75" s="1"/>
  <c r="S18" i="95"/>
  <c r="I51" i="75" s="1"/>
  <c r="L51" i="75" s="1"/>
  <c r="S51" i="75" s="1"/>
  <c r="Z51" i="75" s="1"/>
  <c r="L22" i="95"/>
  <c r="L24" i="95" s="1"/>
  <c r="U22" i="95"/>
  <c r="M22" i="95" s="1"/>
  <c r="H45" i="75"/>
  <c r="H40" i="75"/>
  <c r="L40" i="75" s="1"/>
  <c r="Q23" i="95"/>
  <c r="AD43" i="96"/>
  <c r="AB44" i="96"/>
  <c r="AB45" i="96" s="1"/>
  <c r="AB46" i="96" s="1"/>
  <c r="AB47" i="96" s="1"/>
  <c r="AB48" i="96" s="1"/>
  <c r="AB49" i="96" s="1"/>
  <c r="AB50" i="96" s="1"/>
  <c r="AB51" i="96" s="1"/>
  <c r="AB52" i="96" s="1"/>
  <c r="AB53" i="96" s="1"/>
  <c r="AB54" i="96" s="1"/>
  <c r="AB55" i="96" s="1"/>
  <c r="AB56" i="96" s="1"/>
  <c r="AB57" i="96" s="1"/>
  <c r="AB58" i="96" s="1"/>
  <c r="AB59" i="96" s="1"/>
  <c r="AB60" i="96" s="1"/>
  <c r="AB61" i="96" s="1"/>
  <c r="AB62" i="96" s="1"/>
  <c r="AB63" i="96" s="1"/>
  <c r="AB64" i="96" s="1"/>
  <c r="AB65" i="96" s="1"/>
  <c r="AB66" i="96" s="1"/>
  <c r="AB67" i="96" s="1"/>
  <c r="I61" i="75" l="1"/>
  <c r="L61" i="75" s="1"/>
  <c r="S61" i="75" s="1"/>
  <c r="Z61" i="75" s="1"/>
  <c r="Z64" i="75" s="1"/>
  <c r="I12" i="92" s="1"/>
  <c r="AD67" i="96"/>
  <c r="AB68" i="96"/>
  <c r="AB69" i="96" s="1"/>
  <c r="AB70" i="96" s="1"/>
  <c r="AB71" i="96" s="1"/>
  <c r="AB72" i="96" s="1"/>
  <c r="AB73" i="96" s="1"/>
  <c r="AB74" i="96" s="1"/>
  <c r="AB75" i="96" s="1"/>
  <c r="AB76" i="96" s="1"/>
  <c r="AB77" i="96" s="1"/>
  <c r="AB78" i="96" s="1"/>
  <c r="AB79" i="96" s="1"/>
  <c r="AD79" i="96" s="1"/>
  <c r="R18" i="96"/>
  <c r="X17" i="96"/>
  <c r="U21" i="95"/>
  <c r="U16" i="95"/>
  <c r="J42" i="75" s="1"/>
  <c r="U20" i="95"/>
  <c r="U17" i="95"/>
  <c r="J47" i="75" s="1"/>
  <c r="L47" i="75" s="1"/>
  <c r="S47" i="75" s="1"/>
  <c r="AA47" i="75" s="1"/>
  <c r="U18" i="95"/>
  <c r="Y18" i="95" s="1"/>
  <c r="U19" i="95"/>
  <c r="Y19" i="95" s="1"/>
  <c r="L21" i="95"/>
  <c r="L18" i="95"/>
  <c r="L17" i="95"/>
  <c r="L20" i="95"/>
  <c r="L19" i="95"/>
  <c r="L16" i="95"/>
  <c r="L23" i="95" s="1"/>
  <c r="S23" i="95"/>
  <c r="S60" i="75"/>
  <c r="Y60" i="75" s="1"/>
  <c r="S50" i="75"/>
  <c r="Y50" i="75" s="1"/>
  <c r="S40" i="75"/>
  <c r="Y40" i="75" s="1"/>
  <c r="H64" i="75"/>
  <c r="L45" i="75"/>
  <c r="S55" i="75"/>
  <c r="Y55" i="75" s="1"/>
  <c r="AD55" i="96"/>
  <c r="S59" i="75"/>
  <c r="S54" i="75"/>
  <c r="S49" i="75"/>
  <c r="S44" i="75"/>
  <c r="S39" i="75"/>
  <c r="L63" i="75" l="1"/>
  <c r="S63" i="75" s="1"/>
  <c r="AB63" i="75" s="1"/>
  <c r="J62" i="75"/>
  <c r="L62" i="75" s="1"/>
  <c r="S62" i="75" s="1"/>
  <c r="AA62" i="75" s="1"/>
  <c r="Y17" i="95"/>
  <c r="Z17" i="95" s="1"/>
  <c r="Y21" i="95"/>
  <c r="Z21" i="95" s="1"/>
  <c r="Y16" i="95"/>
  <c r="Z16" i="95" s="1"/>
  <c r="L42" i="75"/>
  <c r="S42" i="75" s="1"/>
  <c r="AA42" i="75" s="1"/>
  <c r="L58" i="75"/>
  <c r="S58" i="75" s="1"/>
  <c r="AB58" i="75" s="1"/>
  <c r="J57" i="75"/>
  <c r="L57" i="75" s="1"/>
  <c r="S57" i="75" s="1"/>
  <c r="AA57" i="75" s="1"/>
  <c r="Y20" i="95"/>
  <c r="Z20" i="95" s="1"/>
  <c r="L53" i="75"/>
  <c r="S53" i="75" s="1"/>
  <c r="J52" i="75"/>
  <c r="L52" i="75" s="1"/>
  <c r="S52" i="75" s="1"/>
  <c r="AA52" i="75" s="1"/>
  <c r="U23" i="95"/>
  <c r="R19" i="96"/>
  <c r="X18" i="96"/>
  <c r="Z19" i="95"/>
  <c r="X44" i="75"/>
  <c r="X49" i="75"/>
  <c r="X54" i="75"/>
  <c r="L48" i="75"/>
  <c r="X59" i="75"/>
  <c r="X39" i="75"/>
  <c r="Z18" i="95"/>
  <c r="L43" i="75"/>
  <c r="S43" i="75" s="1"/>
  <c r="S45" i="75"/>
  <c r="Y45" i="75" s="1"/>
  <c r="Y64" i="75" s="1"/>
  <c r="H12" i="92" s="1"/>
  <c r="AD80" i="96"/>
  <c r="AD82" i="96" s="1"/>
  <c r="W49" i="75" l="1"/>
  <c r="V49" i="75"/>
  <c r="V12" i="90"/>
  <c r="V54" i="75"/>
  <c r="W54" i="75"/>
  <c r="AC58" i="75" s="1"/>
  <c r="W59" i="75"/>
  <c r="AC63" i="75" s="1"/>
  <c r="W12" i="90"/>
  <c r="J64" i="75"/>
  <c r="AA64" i="75"/>
  <c r="J12" i="92" s="1"/>
  <c r="V59" i="75"/>
  <c r="U12" i="90"/>
  <c r="S48" i="75"/>
  <c r="AB48" i="75" s="1"/>
  <c r="AB53" i="75"/>
  <c r="R20" i="96"/>
  <c r="X19" i="96"/>
  <c r="X64" i="75"/>
  <c r="G12" i="92" s="1"/>
  <c r="V44" i="75"/>
  <c r="T12" i="90"/>
  <c r="S12" i="90"/>
  <c r="V39" i="75"/>
  <c r="K64" i="75"/>
  <c r="Z11" i="90"/>
  <c r="AC53" i="75" l="1"/>
  <c r="W44" i="75"/>
  <c r="AC48" i="75" s="1"/>
  <c r="R21" i="96"/>
  <c r="X20" i="96"/>
  <c r="V64" i="75"/>
  <c r="AB43" i="75"/>
  <c r="AB64" i="75" s="1"/>
  <c r="K12" i="92" s="1"/>
  <c r="W39" i="75"/>
  <c r="X12" i="90"/>
  <c r="Z12" i="90"/>
  <c r="I64" i="75"/>
  <c r="L64" i="75" s="1"/>
  <c r="E12" i="90" s="1"/>
  <c r="R22" i="96" l="1"/>
  <c r="X21" i="96"/>
  <c r="AC43" i="75"/>
  <c r="W64" i="75"/>
  <c r="AC64" i="75" s="1"/>
  <c r="R23" i="96" l="1"/>
  <c r="X22" i="96"/>
  <c r="R24" i="96" l="1"/>
  <c r="X23" i="96"/>
  <c r="S64" i="75"/>
  <c r="R25" i="96" l="1"/>
  <c r="X24" i="96"/>
  <c r="H12" i="90"/>
  <c r="C12" i="90" s="1"/>
  <c r="E12" i="92"/>
  <c r="L12" i="92" s="1"/>
  <c r="R26" i="96" l="1"/>
  <c r="X25" i="96"/>
  <c r="R27" i="96" l="1"/>
  <c r="X26" i="96"/>
  <c r="R28" i="96" l="1"/>
  <c r="X27" i="96"/>
  <c r="D4" i="89"/>
  <c r="D3" i="89"/>
  <c r="R29" i="96" l="1"/>
  <c r="X28" i="96"/>
  <c r="D12" i="90"/>
  <c r="R30" i="96" l="1"/>
  <c r="X29" i="96"/>
  <c r="D4" i="75"/>
  <c r="D3" i="75"/>
  <c r="R31" i="96" l="1"/>
  <c r="X30" i="96"/>
  <c r="C4" i="14"/>
  <c r="C4" i="70"/>
  <c r="X31" i="96" l="1"/>
  <c r="N22" i="95"/>
  <c r="R32" i="96"/>
  <c r="R33" i="96" l="1"/>
  <c r="X32" i="96"/>
  <c r="N14" i="95"/>
  <c r="N11" i="95"/>
  <c r="N13" i="95"/>
  <c r="O25" i="95"/>
  <c r="N12" i="95"/>
  <c r="N15" i="95"/>
  <c r="R34" i="96" l="1"/>
  <c r="X33" i="96"/>
  <c r="G31" i="75"/>
  <c r="L31" i="75" s="1"/>
  <c r="G16" i="75"/>
  <c r="L16" i="75" s="1"/>
  <c r="G26" i="75"/>
  <c r="N23" i="95"/>
  <c r="G21" i="75"/>
  <c r="L21" i="75" s="1"/>
  <c r="G11" i="75"/>
  <c r="S31" i="75" l="1"/>
  <c r="R35" i="96"/>
  <c r="X34" i="96"/>
  <c r="L26" i="75"/>
  <c r="G16" i="89"/>
  <c r="L16" i="89" s="1"/>
  <c r="S21" i="75"/>
  <c r="S16" i="75"/>
  <c r="L11" i="75"/>
  <c r="G31" i="89"/>
  <c r="L31" i="89" s="1"/>
  <c r="G26" i="89"/>
  <c r="L26" i="89" s="1"/>
  <c r="G36" i="89"/>
  <c r="L36" i="89" s="1"/>
  <c r="G36" i="75"/>
  <c r="G11" i="89"/>
  <c r="L11" i="89" s="1"/>
  <c r="G21" i="89"/>
  <c r="L21" i="89" s="1"/>
  <c r="S26" i="75" l="1"/>
  <c r="S16" i="89"/>
  <c r="S26" i="89"/>
  <c r="S21" i="89"/>
  <c r="R36" i="96"/>
  <c r="X35" i="96"/>
  <c r="S11" i="89"/>
  <c r="X16" i="75"/>
  <c r="X21" i="75"/>
  <c r="F57" i="70"/>
  <c r="K57" i="70" s="1"/>
  <c r="S31" i="89"/>
  <c r="S11" i="75"/>
  <c r="S36" i="89"/>
  <c r="X31" i="75"/>
  <c r="Y21" i="89" l="1"/>
  <c r="G15" i="92" s="1"/>
  <c r="Y26" i="89"/>
  <c r="G16" i="92" s="1"/>
  <c r="Y31" i="89"/>
  <c r="G17" i="92" s="1"/>
  <c r="X26" i="75"/>
  <c r="X11" i="75"/>
  <c r="Y11" i="89"/>
  <c r="Y16" i="89"/>
  <c r="Y36" i="89"/>
  <c r="G18" i="92" s="1"/>
  <c r="S57" i="70"/>
  <c r="R37" i="96"/>
  <c r="X36" i="96"/>
  <c r="R38" i="96" l="1"/>
  <c r="X37" i="96"/>
  <c r="Y57" i="70"/>
  <c r="G26" i="92" s="1"/>
  <c r="G14" i="92"/>
  <c r="G13" i="92" s="1"/>
  <c r="Y41" i="89"/>
  <c r="X36" i="75"/>
  <c r="G11" i="92" s="1"/>
  <c r="R39" i="96" l="1"/>
  <c r="X38" i="96"/>
  <c r="R40" i="96" l="1"/>
  <c r="X39" i="96"/>
  <c r="R41" i="96" l="1"/>
  <c r="X40" i="96"/>
  <c r="R42" i="96" l="1"/>
  <c r="X41" i="96"/>
  <c r="R43" i="96" l="1"/>
  <c r="X42" i="96"/>
  <c r="R44" i="96" l="1"/>
  <c r="X43" i="96"/>
  <c r="P22" i="95"/>
  <c r="R45" i="96" l="1"/>
  <c r="X44" i="96"/>
  <c r="P13" i="95"/>
  <c r="P11" i="95"/>
  <c r="P15" i="95"/>
  <c r="P14" i="95"/>
  <c r="P12" i="95"/>
  <c r="Q25" i="95"/>
  <c r="P23" i="95" l="1"/>
  <c r="H22" i="75"/>
  <c r="L22" i="75" s="1"/>
  <c r="R46" i="96"/>
  <c r="X45" i="96"/>
  <c r="H17" i="75"/>
  <c r="L17" i="75" s="1"/>
  <c r="H27" i="75"/>
  <c r="H12" i="75"/>
  <c r="H32" i="75"/>
  <c r="L32" i="75" s="1"/>
  <c r="L27" i="75" l="1"/>
  <c r="H17" i="89"/>
  <c r="L17" i="89" s="1"/>
  <c r="H36" i="75"/>
  <c r="L12" i="75"/>
  <c r="H27" i="89"/>
  <c r="L27" i="89" s="1"/>
  <c r="H32" i="89"/>
  <c r="L32" i="89" s="1"/>
  <c r="H12" i="89"/>
  <c r="L12" i="89" s="1"/>
  <c r="H22" i="89"/>
  <c r="L22" i="89" s="1"/>
  <c r="H37" i="89"/>
  <c r="L37" i="89" s="1"/>
  <c r="S17" i="75"/>
  <c r="S22" i="75"/>
  <c r="S32" i="75"/>
  <c r="R47" i="96"/>
  <c r="X46" i="96"/>
  <c r="R48" i="96" l="1"/>
  <c r="X47" i="96"/>
  <c r="G58" i="70"/>
  <c r="K58" i="70" s="1"/>
  <c r="Y17" i="75"/>
  <c r="S37" i="89"/>
  <c r="S22" i="89"/>
  <c r="S12" i="89"/>
  <c r="S27" i="75"/>
  <c r="Y32" i="75"/>
  <c r="S32" i="89"/>
  <c r="S17" i="89"/>
  <c r="Y22" i="75"/>
  <c r="S27" i="89"/>
  <c r="S12" i="75"/>
  <c r="Z32" i="89" l="1"/>
  <c r="H17" i="92" s="1"/>
  <c r="Z27" i="89"/>
  <c r="H16" i="92" s="1"/>
  <c r="S58" i="70"/>
  <c r="Z22" i="89"/>
  <c r="H15" i="92" s="1"/>
  <c r="Z37" i="89"/>
  <c r="H18" i="92" s="1"/>
  <c r="Y27" i="75"/>
  <c r="Y12" i="75"/>
  <c r="R49" i="96"/>
  <c r="X48" i="96"/>
  <c r="Z17" i="89"/>
  <c r="Z12" i="89"/>
  <c r="R50" i="96" l="1"/>
  <c r="X49" i="96"/>
  <c r="Y36" i="75"/>
  <c r="H11" i="92" s="1"/>
  <c r="Z58" i="70"/>
  <c r="H26" i="92" s="1"/>
  <c r="H14" i="92"/>
  <c r="H13" i="92" s="1"/>
  <c r="Z41" i="89"/>
  <c r="R51" i="96" l="1"/>
  <c r="X50" i="96"/>
  <c r="R52" i="96" l="1"/>
  <c r="X51" i="96"/>
  <c r="R53" i="96" l="1"/>
  <c r="X52" i="96"/>
  <c r="R54" i="96" l="1"/>
  <c r="X53" i="96"/>
  <c r="R55" i="96" l="1"/>
  <c r="R56" i="96" s="1"/>
  <c r="X54" i="96"/>
  <c r="R57" i="96" l="1"/>
  <c r="X56" i="96"/>
  <c r="X55" i="96"/>
  <c r="R22" i="95"/>
  <c r="R58" i="96" l="1"/>
  <c r="X57" i="96"/>
  <c r="R12" i="95"/>
  <c r="R11" i="95"/>
  <c r="R13" i="95"/>
  <c r="S25" i="95"/>
  <c r="R15" i="95"/>
  <c r="R14" i="95"/>
  <c r="R23" i="95" l="1"/>
  <c r="X58" i="96"/>
  <c r="R59" i="96"/>
  <c r="I33" i="75"/>
  <c r="L33" i="75" s="1"/>
  <c r="I23" i="75"/>
  <c r="L23" i="75" s="1"/>
  <c r="I28" i="75"/>
  <c r="I13" i="75"/>
  <c r="I18" i="75"/>
  <c r="L18" i="75" s="1"/>
  <c r="S18" i="75" s="1"/>
  <c r="J34" i="89" l="1"/>
  <c r="L34" i="89" s="1"/>
  <c r="S34" i="89" s="1"/>
  <c r="AB34" i="89" s="1"/>
  <c r="J17" i="92" s="1"/>
  <c r="J29" i="89"/>
  <c r="L29" i="89" s="1"/>
  <c r="S29" i="89" s="1"/>
  <c r="AB29" i="89" s="1"/>
  <c r="J16" i="92" s="1"/>
  <c r="J24" i="89"/>
  <c r="L24" i="89" s="1"/>
  <c r="S24" i="89" s="1"/>
  <c r="AB24" i="89" s="1"/>
  <c r="J15" i="92" s="1"/>
  <c r="X59" i="96"/>
  <c r="R60" i="96"/>
  <c r="S23" i="75"/>
  <c r="L28" i="75"/>
  <c r="I18" i="89"/>
  <c r="L18" i="89" s="1"/>
  <c r="S18" i="89" s="1"/>
  <c r="L13" i="75"/>
  <c r="I23" i="89"/>
  <c r="L23" i="89" s="1"/>
  <c r="I13" i="89"/>
  <c r="L13" i="89" s="1"/>
  <c r="I33" i="89"/>
  <c r="L33" i="89" s="1"/>
  <c r="I28" i="89"/>
  <c r="L28" i="89" s="1"/>
  <c r="I38" i="89"/>
  <c r="L38" i="89" s="1"/>
  <c r="I36" i="75"/>
  <c r="S33" i="75"/>
  <c r="R61" i="96" l="1"/>
  <c r="X60" i="96"/>
  <c r="H59" i="70"/>
  <c r="K59" i="70" s="1"/>
  <c r="S28" i="89"/>
  <c r="S38" i="89"/>
  <c r="Z18" i="75"/>
  <c r="S23" i="89"/>
  <c r="S33" i="89"/>
  <c r="S13" i="75"/>
  <c r="Z23" i="75"/>
  <c r="S13" i="89"/>
  <c r="Z33" i="75"/>
  <c r="S28" i="75"/>
  <c r="X61" i="96" l="1"/>
  <c r="R62" i="96"/>
  <c r="Z28" i="75"/>
  <c r="AA18" i="89"/>
  <c r="AA38" i="89"/>
  <c r="I18" i="92" s="1"/>
  <c r="AA33" i="89"/>
  <c r="I17" i="92" s="1"/>
  <c r="AA28" i="89"/>
  <c r="I16" i="92" s="1"/>
  <c r="Z13" i="75"/>
  <c r="AA13" i="89"/>
  <c r="AA23" i="89"/>
  <c r="I15" i="92" s="1"/>
  <c r="S59" i="70"/>
  <c r="Z36" i="75" l="1"/>
  <c r="I11" i="92" s="1"/>
  <c r="X62" i="96"/>
  <c r="R63" i="96"/>
  <c r="I14" i="92"/>
  <c r="I13" i="92" s="1"/>
  <c r="AA41" i="89"/>
  <c r="AA59" i="70"/>
  <c r="I26" i="92" s="1"/>
  <c r="X63" i="96" l="1"/>
  <c r="R64" i="96"/>
  <c r="X64" i="96" l="1"/>
  <c r="R65" i="96"/>
  <c r="X65" i="96" l="1"/>
  <c r="R66" i="96"/>
  <c r="X66" i="96" l="1"/>
  <c r="R67" i="96"/>
  <c r="R68" i="96" l="1"/>
  <c r="X67" i="96"/>
  <c r="T22" i="95"/>
  <c r="X68" i="96" l="1"/>
  <c r="R69" i="96"/>
  <c r="T12" i="95"/>
  <c r="J19" i="75" s="1"/>
  <c r="L19" i="75" s="1"/>
  <c r="S19" i="75" s="1"/>
  <c r="AA19" i="75" s="1"/>
  <c r="T14" i="95"/>
  <c r="J29" i="75" s="1"/>
  <c r="U25" i="95"/>
  <c r="T11" i="95"/>
  <c r="J14" i="75" s="1"/>
  <c r="T15" i="95"/>
  <c r="J34" i="75" s="1"/>
  <c r="L34" i="75" s="1"/>
  <c r="S34" i="75" s="1"/>
  <c r="AA34" i="75" s="1"/>
  <c r="T13" i="95"/>
  <c r="J24" i="75" s="1"/>
  <c r="L24" i="75" s="1"/>
  <c r="S24" i="75" s="1"/>
  <c r="AA24" i="75" s="1"/>
  <c r="J19" i="89" l="1"/>
  <c r="L19" i="89" s="1"/>
  <c r="S19" i="89" s="1"/>
  <c r="AB19" i="89" s="1"/>
  <c r="L14" i="75"/>
  <c r="S14" i="75" s="1"/>
  <c r="AA14" i="75" s="1"/>
  <c r="J39" i="89"/>
  <c r="L39" i="89" s="1"/>
  <c r="S39" i="89" s="1"/>
  <c r="AB39" i="89" s="1"/>
  <c r="J18" i="92" s="1"/>
  <c r="J14" i="89"/>
  <c r="L14" i="89" s="1"/>
  <c r="S14" i="89" s="1"/>
  <c r="AB14" i="89" s="1"/>
  <c r="J36" i="75"/>
  <c r="I60" i="70" s="1"/>
  <c r="K60" i="70" s="1"/>
  <c r="S60" i="70" s="1"/>
  <c r="AB60" i="70" s="1"/>
  <c r="J26" i="92" s="1"/>
  <c r="L29" i="75"/>
  <c r="S29" i="75" s="1"/>
  <c r="AA29" i="75" s="1"/>
  <c r="AA36" i="75" s="1"/>
  <c r="J11" i="92" s="1"/>
  <c r="X69" i="96"/>
  <c r="R70" i="96"/>
  <c r="T23" i="95"/>
  <c r="J14" i="92" l="1"/>
  <c r="J13" i="92" s="1"/>
  <c r="AB41" i="89"/>
  <c r="X70" i="96"/>
  <c r="R71" i="96"/>
  <c r="R72" i="96" l="1"/>
  <c r="X71" i="96"/>
  <c r="X72" i="96" l="1"/>
  <c r="R73" i="96"/>
  <c r="X73" i="96" l="1"/>
  <c r="R74" i="96"/>
  <c r="X74" i="96" l="1"/>
  <c r="R75" i="96"/>
  <c r="R76" i="96" l="1"/>
  <c r="X75" i="96"/>
  <c r="R77" i="96" l="1"/>
  <c r="X76" i="96"/>
  <c r="X77" i="96" l="1"/>
  <c r="R78" i="96"/>
  <c r="X78" i="96" l="1"/>
  <c r="R79" i="96"/>
  <c r="V22" i="95" s="1"/>
  <c r="M23" i="95" s="1"/>
  <c r="V13" i="95" l="1"/>
  <c r="W25" i="95"/>
  <c r="Y25" i="95" s="1"/>
  <c r="V12" i="95"/>
  <c r="V14" i="95"/>
  <c r="V15" i="95"/>
  <c r="V11" i="95"/>
  <c r="X79" i="96"/>
  <c r="K22" i="95"/>
  <c r="K24" i="95" s="1"/>
  <c r="V23" i="95" l="1"/>
  <c r="Y14" i="95"/>
  <c r="K30" i="75"/>
  <c r="Y12" i="95"/>
  <c r="K20" i="75"/>
  <c r="L20" i="75" s="1"/>
  <c r="K15" i="75"/>
  <c r="Y11" i="95"/>
  <c r="Y15" i="95"/>
  <c r="K35" i="75"/>
  <c r="L35" i="75" s="1"/>
  <c r="Y13" i="95"/>
  <c r="K25" i="75"/>
  <c r="L25" i="75" s="1"/>
  <c r="K15" i="95"/>
  <c r="K13" i="95"/>
  <c r="K11" i="95"/>
  <c r="L25" i="95"/>
  <c r="M25" i="95" s="1"/>
  <c r="K14" i="95"/>
  <c r="K12" i="95"/>
  <c r="K23" i="95" l="1"/>
  <c r="Z14" i="95"/>
  <c r="Z13" i="95"/>
  <c r="Y22" i="95"/>
  <c r="Z22" i="95" s="1"/>
  <c r="Z12" i="95"/>
  <c r="K40" i="89"/>
  <c r="L40" i="89" s="1"/>
  <c r="S40" i="89" s="1"/>
  <c r="K15" i="89"/>
  <c r="L15" i="89" s="1"/>
  <c r="L15" i="75"/>
  <c r="K30" i="89"/>
  <c r="L30" i="89" s="1"/>
  <c r="S30" i="89" s="1"/>
  <c r="K35" i="89"/>
  <c r="L35" i="89" s="1"/>
  <c r="S35" i="89" s="1"/>
  <c r="K36" i="75"/>
  <c r="K25" i="89"/>
  <c r="L25" i="89" s="1"/>
  <c r="S25" i="89" s="1"/>
  <c r="S20" i="75"/>
  <c r="V16" i="75"/>
  <c r="O11" i="90"/>
  <c r="S35" i="75"/>
  <c r="R11" i="90"/>
  <c r="V31" i="75"/>
  <c r="Z11" i="95"/>
  <c r="Z15" i="95"/>
  <c r="S25" i="75"/>
  <c r="P11" i="90"/>
  <c r="V21" i="75"/>
  <c r="K20" i="89"/>
  <c r="L20" i="89" s="1"/>
  <c r="S20" i="89" s="1"/>
  <c r="L30" i="75"/>
  <c r="V21" i="89" l="1"/>
  <c r="V31" i="89"/>
  <c r="V16" i="89"/>
  <c r="AB35" i="75"/>
  <c r="W31" i="75"/>
  <c r="V26" i="89"/>
  <c r="S30" i="75"/>
  <c r="V26" i="75"/>
  <c r="Q11" i="90"/>
  <c r="S15" i="75"/>
  <c r="N11" i="90"/>
  <c r="V11" i="75"/>
  <c r="S15" i="89"/>
  <c r="V11" i="89"/>
  <c r="L36" i="75"/>
  <c r="J61" i="70"/>
  <c r="K61" i="70" s="1"/>
  <c r="S61" i="70" s="1"/>
  <c r="AB25" i="75"/>
  <c r="W21" i="75"/>
  <c r="AB20" i="75"/>
  <c r="W16" i="75"/>
  <c r="V36" i="89"/>
  <c r="V36" i="75" l="1"/>
  <c r="E30" i="92" s="1"/>
  <c r="AC35" i="75"/>
  <c r="AC25" i="75"/>
  <c r="X11" i="90"/>
  <c r="X13" i="90" s="1"/>
  <c r="Y11" i="90"/>
  <c r="X16" i="89"/>
  <c r="AC20" i="89"/>
  <c r="AB15" i="75"/>
  <c r="S36" i="75"/>
  <c r="W11" i="75"/>
  <c r="V57" i="70"/>
  <c r="W45" i="70"/>
  <c r="I48" i="70" s="1"/>
  <c r="K48" i="70" s="1"/>
  <c r="S48" i="70" s="1"/>
  <c r="E11" i="90"/>
  <c r="E13" i="90" s="1"/>
  <c r="AB30" i="75"/>
  <c r="W26" i="75"/>
  <c r="AC35" i="89"/>
  <c r="K17" i="92" s="1"/>
  <c r="X31" i="89"/>
  <c r="AC40" i="89"/>
  <c r="K18" i="92" s="1"/>
  <c r="X36" i="89"/>
  <c r="AC30" i="89"/>
  <c r="K16" i="92" s="1"/>
  <c r="X26" i="89"/>
  <c r="AC20" i="75"/>
  <c r="X11" i="89"/>
  <c r="AC15" i="89"/>
  <c r="S41" i="89"/>
  <c r="I11" i="90" s="1"/>
  <c r="X21" i="89"/>
  <c r="AC25" i="89"/>
  <c r="K15" i="92" s="1"/>
  <c r="AB48" i="70" l="1"/>
  <c r="AC30" i="75"/>
  <c r="AB36" i="75"/>
  <c r="K11" i="92" s="1"/>
  <c r="E15" i="92"/>
  <c r="AD25" i="89"/>
  <c r="AD35" i="89"/>
  <c r="E17" i="92"/>
  <c r="AC15" i="75"/>
  <c r="W36" i="75"/>
  <c r="AD15" i="89"/>
  <c r="X41" i="89"/>
  <c r="E14" i="92"/>
  <c r="K14" i="92"/>
  <c r="K13" i="92" s="1"/>
  <c r="AC41" i="89"/>
  <c r="H11" i="90"/>
  <c r="E11" i="92"/>
  <c r="L11" i="92" s="1"/>
  <c r="E16" i="92"/>
  <c r="AD30" i="89"/>
  <c r="AD20" i="89"/>
  <c r="F45" i="70"/>
  <c r="K45" i="70" s="1"/>
  <c r="G46" i="70"/>
  <c r="K46" i="70" s="1"/>
  <c r="S46" i="70" s="1"/>
  <c r="Z46" i="70" s="1"/>
  <c r="Z69" i="70" s="1"/>
  <c r="H47" i="70"/>
  <c r="K47" i="70" s="1"/>
  <c r="S47" i="70" s="1"/>
  <c r="AA47" i="70" s="1"/>
  <c r="AA69" i="70" s="1"/>
  <c r="J49" i="70"/>
  <c r="K49" i="70" s="1"/>
  <c r="E18" i="92"/>
  <c r="AD40" i="89"/>
  <c r="AC61" i="70"/>
  <c r="K26" i="92" s="1"/>
  <c r="X57" i="70"/>
  <c r="AC36" i="75" l="1"/>
  <c r="J24" i="92"/>
  <c r="J19" i="92" s="1"/>
  <c r="J28" i="92" s="1"/>
  <c r="AB69" i="70"/>
  <c r="S49" i="70"/>
  <c r="AC49" i="70" s="1"/>
  <c r="AD41" i="89"/>
  <c r="I24" i="92"/>
  <c r="I19" i="92" s="1"/>
  <c r="I28" i="92" s="1"/>
  <c r="I29" i="92" s="1"/>
  <c r="H24" i="92"/>
  <c r="H19" i="92" s="1"/>
  <c r="H28" i="92" s="1"/>
  <c r="H29" i="92" s="1"/>
  <c r="E26" i="92"/>
  <c r="AD61" i="70"/>
  <c r="S45" i="70"/>
  <c r="V45" i="70"/>
  <c r="E13" i="92"/>
  <c r="S69" i="70" l="1"/>
  <c r="J11" i="90" s="1"/>
  <c r="C11" i="90" s="1"/>
  <c r="J29" i="92"/>
  <c r="AC69" i="70"/>
  <c r="K24" i="92"/>
  <c r="K19" i="92" s="1"/>
  <c r="K28" i="92" s="1"/>
  <c r="Y45" i="70"/>
  <c r="Y69" i="70" s="1"/>
  <c r="X45" i="70"/>
  <c r="X69" i="70" s="1"/>
  <c r="L13" i="92"/>
  <c r="AD69" i="70" l="1"/>
  <c r="K29" i="92"/>
  <c r="C13" i="90"/>
  <c r="D13" i="90" s="1"/>
  <c r="D11" i="90"/>
  <c r="AD49" i="70"/>
  <c r="E24" i="92"/>
  <c r="E19" i="92" s="1"/>
  <c r="G24" i="92"/>
  <c r="G19" i="92" s="1"/>
  <c r="G28" i="92" s="1"/>
  <c r="G29" i="92" s="1"/>
  <c r="L19" i="92" l="1"/>
  <c r="E28" i="92"/>
  <c r="E29" i="92" l="1"/>
  <c r="L28" i="92"/>
  <c r="M19" i="92"/>
  <c r="M12" i="92"/>
  <c r="E31" i="92"/>
  <c r="M11" i="92"/>
  <c r="M13" i="92"/>
  <c r="M28" i="92" l="1"/>
</calcChain>
</file>

<file path=xl/sharedStrings.xml><?xml version="1.0" encoding="utf-8"?>
<sst xmlns="http://schemas.openxmlformats.org/spreadsheetml/2006/main" count="912" uniqueCount="422">
  <si>
    <t>Tab</t>
  </si>
  <si>
    <t>Item</t>
  </si>
  <si>
    <t>Date</t>
  </si>
  <si>
    <t>Coding to be used for table</t>
  </si>
  <si>
    <t>1"</t>
  </si>
  <si>
    <t>3"</t>
  </si>
  <si>
    <t>1 1/2"</t>
  </si>
  <si>
    <t>2"</t>
  </si>
  <si>
    <t>4"</t>
  </si>
  <si>
    <t>5/8"</t>
  </si>
  <si>
    <t>Total:</t>
  </si>
  <si>
    <t>Cost Desc.</t>
  </si>
  <si>
    <t>months</t>
  </si>
  <si>
    <t>Fully Loaded Hourly Wage Rate</t>
  </si>
  <si>
    <t>$/hour</t>
  </si>
  <si>
    <t>Total, All Services</t>
  </si>
  <si>
    <t>Items</t>
  </si>
  <si>
    <t>Meter Type</t>
  </si>
  <si>
    <t>Meter 
Size</t>
  </si>
  <si>
    <t>Total Qty</t>
  </si>
  <si>
    <t>All</t>
  </si>
  <si>
    <t>n/a</t>
  </si>
  <si>
    <t>As denoted</t>
  </si>
  <si>
    <t>Meter 
Manuf.</t>
  </si>
  <si>
    <t>3/4"</t>
  </si>
  <si>
    <t xml:space="preserve">Water Installation: </t>
  </si>
  <si>
    <t>5/8" to 2"</t>
  </si>
  <si>
    <t>FSWD</t>
  </si>
  <si>
    <t>1-time fee</t>
  </si>
  <si>
    <t>1-time</t>
  </si>
  <si>
    <t>Unit of Measure</t>
  </si>
  <si>
    <t>Static Meter Installation (Meter + Encoder/Register)
PLUS Water Communications Module Installation</t>
  </si>
  <si>
    <t>Static Meter (SM) Pricing
Item No.</t>
  </si>
  <si>
    <t>Other Equipment (OE) Pricing
Item No.</t>
  </si>
  <si>
    <t>Other Services (OS) Pricing Item No.</t>
  </si>
  <si>
    <t>4. Other Services and Support</t>
  </si>
  <si>
    <t>Tab 3, Other Equipment (OE) Installation Services</t>
  </si>
  <si>
    <t xml:space="preserve">Tab 4: Services &amp; Support (SS) </t>
  </si>
  <si>
    <t>Water Installation:</t>
  </si>
  <si>
    <t>Full System Wide Deployment</t>
  </si>
  <si>
    <t>5/8" to 1"</t>
  </si>
  <si>
    <t>1-1/2" to 2"</t>
  </si>
  <si>
    <t>/  Size</t>
  </si>
  <si>
    <t>1.5"</t>
  </si>
  <si>
    <t>6"</t>
  </si>
  <si>
    <t>8"</t>
  </si>
  <si>
    <t>10"</t>
  </si>
  <si>
    <t>Current Total</t>
  </si>
  <si>
    <t>Grand</t>
  </si>
  <si>
    <t>REPLACE ALL METERS WITH NEW STATIC MTRS &amp; INSTALL AMI COMMUNICATIONS MODULE.</t>
  </si>
  <si>
    <t>OPTION 4</t>
  </si>
  <si>
    <t>Replace ALL w/Static Mtr + Install AMI Comms Module</t>
  </si>
  <si>
    <t>3. Other Equipment</t>
  </si>
  <si>
    <t>4. Services &amp; Support</t>
  </si>
  <si>
    <t>Totals</t>
  </si>
  <si>
    <t># Meters</t>
  </si>
  <si>
    <t>2" and Less</t>
  </si>
  <si>
    <t>$Avg. Cost/ Meter</t>
  </si>
  <si>
    <t>5/8" - 2"</t>
  </si>
  <si>
    <t>Total, Meters 5/8" to 2":</t>
  </si>
  <si>
    <t>Total, Meters 3" to 10":</t>
  </si>
  <si>
    <t>Sizes</t>
  </si>
  <si>
    <t>3" - 10"</t>
  </si>
  <si>
    <t>Results:</t>
  </si>
  <si>
    <t>Total Cost</t>
  </si>
  <si>
    <t>3    Install And/Or Replace Other Equipment</t>
  </si>
  <si>
    <t>3.1 OE1: Replacement of Curb Stop Valves</t>
  </si>
  <si>
    <t>3.2 OE2: Installation of Meter Boxes</t>
  </si>
  <si>
    <t>3.3 OE3: Installation or Replacement of Yokes</t>
  </si>
  <si>
    <t>3.4 OE4: Re-set or Re-Level Meter Boxes</t>
  </si>
  <si>
    <t>4    Other Services &amp; Support</t>
  </si>
  <si>
    <t>4.1 Work Order Management System (WOMS)</t>
  </si>
  <si>
    <t>4.2 Call Center Services</t>
  </si>
  <si>
    <t>4.3 Warehouse/Cross-Dock Facilities</t>
  </si>
  <si>
    <t>4.4 Project Management Services</t>
  </si>
  <si>
    <t>4.5 Hourly Wages for Extra Work</t>
  </si>
  <si>
    <t>4.6 Payment &amp; Performance Bonds</t>
  </si>
  <si>
    <t>Grand Total</t>
  </si>
  <si>
    <t>Average Cost per Meter</t>
  </si>
  <si>
    <t>Estimated Contract Costs</t>
  </si>
  <si>
    <t>Field Investigation, "Available Endpoint" (ref. SOW 2.10.3)</t>
  </si>
  <si>
    <t>Per Meter Visit</t>
  </si>
  <si>
    <t>3.  Installation and/or Replacement of Other Equipment &amp; Devices</t>
  </si>
  <si>
    <r>
      <t xml:space="preserve">2A.  Installation of new </t>
    </r>
    <r>
      <rPr>
        <b/>
        <u/>
        <sz val="10"/>
        <color theme="1"/>
        <rFont val="Arial"/>
        <family val="2"/>
      </rPr>
      <t>static</t>
    </r>
    <r>
      <rPr>
        <b/>
        <sz val="10"/>
        <color theme="1"/>
        <rFont val="Arial"/>
        <family val="2"/>
      </rPr>
      <t xml:space="preserve"> Water Meter (meter + encoder/register) </t>
    </r>
    <r>
      <rPr>
        <b/>
        <i/>
        <sz val="10"/>
        <color theme="1"/>
        <rFont val="Arial"/>
        <family val="2"/>
      </rPr>
      <t>PLUS</t>
    </r>
    <r>
      <rPr>
        <b/>
        <sz val="10"/>
        <color theme="1"/>
        <rFont val="Arial"/>
        <family val="2"/>
      </rPr>
      <t xml:space="preserve"> Communications Modules</t>
    </r>
  </si>
  <si>
    <t>SS1D</t>
  </si>
  <si>
    <t>SS1E</t>
  </si>
  <si>
    <t>SS2D</t>
  </si>
  <si>
    <t>SS2E</t>
  </si>
  <si>
    <t>SS3C</t>
  </si>
  <si>
    <t>SS3D</t>
  </si>
  <si>
    <t>SS3E</t>
  </si>
  <si>
    <t>SS4D</t>
  </si>
  <si>
    <t>SS4E</t>
  </si>
  <si>
    <t>SS5D</t>
  </si>
  <si>
    <t>SS6B</t>
  </si>
  <si>
    <t>SS7J</t>
  </si>
  <si>
    <t>Static Meters:</t>
  </si>
  <si>
    <t>Meter Info</t>
  </si>
  <si>
    <t>Please refer to Appendix 6 - SAWS AMI Water Deployment Plan,</t>
  </si>
  <si>
    <t xml:space="preserve">   for Details re. the Meter Population and Services, Below.</t>
  </si>
  <si>
    <t>SM1J</t>
  </si>
  <si>
    <t>SM1K</t>
  </si>
  <si>
    <t>SM1L</t>
  </si>
  <si>
    <t>SM1M</t>
  </si>
  <si>
    <t>SM2H</t>
  </si>
  <si>
    <t>SM2J</t>
  </si>
  <si>
    <t>SM2L</t>
  </si>
  <si>
    <t>SM2M</t>
  </si>
  <si>
    <t>SM3J</t>
  </si>
  <si>
    <t>SM3K</t>
  </si>
  <si>
    <t>SM3L</t>
  </si>
  <si>
    <t>SM3M</t>
  </si>
  <si>
    <t>SM4J</t>
  </si>
  <si>
    <t>SM4K</t>
  </si>
  <si>
    <t>SM4L</t>
  </si>
  <si>
    <t>SM4M</t>
  </si>
  <si>
    <t>SM5H</t>
  </si>
  <si>
    <t>SM5J</t>
  </si>
  <si>
    <t>SM5L</t>
  </si>
  <si>
    <t>SM5M</t>
  </si>
  <si>
    <t>SM6D</t>
  </si>
  <si>
    <t>SM6E</t>
  </si>
  <si>
    <t>SM6F</t>
  </si>
  <si>
    <t>SM6G</t>
  </si>
  <si>
    <t>SM7D</t>
  </si>
  <si>
    <t>SM7E</t>
  </si>
  <si>
    <t>SM7F</t>
  </si>
  <si>
    <t>SM7G</t>
  </si>
  <si>
    <t>SM8D</t>
  </si>
  <si>
    <t>SM8E</t>
  </si>
  <si>
    <t>SM8F</t>
  </si>
  <si>
    <t>SM8G</t>
  </si>
  <si>
    <t>SM9D</t>
  </si>
  <si>
    <t>SM9E</t>
  </si>
  <si>
    <t>SM9F</t>
  </si>
  <si>
    <t>SM9G</t>
  </si>
  <si>
    <t>SM10D</t>
  </si>
  <si>
    <t>SM10E</t>
  </si>
  <si>
    <t>SM10F</t>
  </si>
  <si>
    <t>SM10G</t>
  </si>
  <si>
    <t>OE1K</t>
  </si>
  <si>
    <t>OE1L</t>
  </si>
  <si>
    <t>OE1M</t>
  </si>
  <si>
    <t>OE1P</t>
  </si>
  <si>
    <t>OE1Q</t>
  </si>
  <si>
    <t>OE1R</t>
  </si>
  <si>
    <t>OE1S</t>
  </si>
  <si>
    <t>OE2G</t>
  </si>
  <si>
    <t>OE2H</t>
  </si>
  <si>
    <t>OE2J</t>
  </si>
  <si>
    <t>OE2K</t>
  </si>
  <si>
    <t>OE3E</t>
  </si>
  <si>
    <t>OE3F</t>
  </si>
  <si>
    <t>OE3G</t>
  </si>
  <si>
    <t>OE3H</t>
  </si>
  <si>
    <t>OE4F</t>
  </si>
  <si>
    <t>OE4G</t>
  </si>
  <si>
    <t>OE4H</t>
  </si>
  <si>
    <t>OE4J</t>
  </si>
  <si>
    <t>Descr.</t>
  </si>
  <si>
    <t>Install 5/8" Static Meter + 500W</t>
  </si>
  <si>
    <t>FSWD: 5/8" - 2" Meters</t>
  </si>
  <si>
    <t>Install 3/4" Static Meter + 500W</t>
  </si>
  <si>
    <t>Install 1" Static Meter + 500W</t>
  </si>
  <si>
    <t>Install 1.5" Static Meter + 500W</t>
  </si>
  <si>
    <t>Install 2" Static Meter + 500W</t>
  </si>
  <si>
    <t>Install 3" Static Meter + 500W</t>
  </si>
  <si>
    <t>Install 4" Static Meter + 500W</t>
  </si>
  <si>
    <t>Install 6" Static Meter + 500W</t>
  </si>
  <si>
    <t>Install 8" Static Meter + 500W</t>
  </si>
  <si>
    <t>Install 10" Static Meter + 500W</t>
  </si>
  <si>
    <t>FSWD: 3" - 10" Meters</t>
  </si>
  <si>
    <t>FSWD: Other Equipment</t>
  </si>
  <si>
    <t>Replace Curb Stop Valves, 
5/8 - 1"</t>
  </si>
  <si>
    <t>Replace Curb Stop Valves, 
1.5 - 2"</t>
  </si>
  <si>
    <t>Install or Replace Meter Boxes, 5/8 - 2"</t>
  </si>
  <si>
    <t>Re-Set or Re-Level Meter Boxes, 5/8 - 2"</t>
  </si>
  <si>
    <t>Install or Replace Yokes, 5/8 - 2"</t>
  </si>
  <si>
    <t>%</t>
  </si>
  <si>
    <t>Included in Tabs 2 or 3? (Yes/No)
(Note 6)</t>
  </si>
  <si>
    <r>
      <t xml:space="preserve">2 Install Static </t>
    </r>
    <r>
      <rPr>
        <b/>
        <u/>
        <sz val="10"/>
        <color theme="1"/>
        <rFont val="Arial"/>
        <family val="2"/>
      </rPr>
      <t>Residential Meters</t>
    </r>
    <r>
      <rPr>
        <b/>
        <sz val="10"/>
        <color theme="1"/>
        <rFont val="Arial"/>
        <family val="2"/>
      </rPr>
      <t xml:space="preserve"> (5/8" - 2")</t>
    </r>
  </si>
  <si>
    <r>
      <t xml:space="preserve">2 Vendor Install Static </t>
    </r>
    <r>
      <rPr>
        <b/>
        <u/>
        <sz val="10"/>
        <color theme="1"/>
        <rFont val="Arial"/>
        <family val="2"/>
      </rPr>
      <t>C&amp;I Meters</t>
    </r>
    <r>
      <rPr>
        <b/>
        <sz val="10"/>
        <color theme="1"/>
        <rFont val="Arial"/>
        <family val="2"/>
      </rPr>
      <t xml:space="preserve"> (3" - 10")</t>
    </r>
  </si>
  <si>
    <t>SS1F</t>
  </si>
  <si>
    <t>SS1G</t>
  </si>
  <si>
    <t>SS1H</t>
  </si>
  <si>
    <t>SS2F</t>
  </si>
  <si>
    <t>SS2G</t>
  </si>
  <si>
    <t>SS2H</t>
  </si>
  <si>
    <t>SS3F</t>
  </si>
  <si>
    <t>SS3G</t>
  </si>
  <si>
    <t>SS3H</t>
  </si>
  <si>
    <t>SS3J</t>
  </si>
  <si>
    <t>SS3K</t>
  </si>
  <si>
    <t>SS3L</t>
  </si>
  <si>
    <t>SS4F</t>
  </si>
  <si>
    <t>SS4G</t>
  </si>
  <si>
    <t>SS4H</t>
  </si>
  <si>
    <t>SS5E</t>
  </si>
  <si>
    <t>SS5F</t>
  </si>
  <si>
    <t>SS5G</t>
  </si>
  <si>
    <t>Total Est'd $Cost for Entire Project</t>
  </si>
  <si>
    <t>SS6C</t>
  </si>
  <si>
    <t>SS6D</t>
  </si>
  <si>
    <t>SS6E</t>
  </si>
  <si>
    <t>Performance &amp; Payment Bonds
(Total Costs, entire Project)</t>
  </si>
  <si>
    <t>SS7K</t>
  </si>
  <si>
    <t>SS7L</t>
  </si>
  <si>
    <t>SS7M</t>
  </si>
  <si>
    <t>[enter description]</t>
  </si>
  <si>
    <t>per mtr</t>
  </si>
  <si>
    <t>FSWD: Services &amp; Support</t>
  </si>
  <si>
    <t xml:space="preserve">WOMS Operate, Monthly Recurring </t>
  </si>
  <si>
    <t>Warehouse/ Cross Dock Lease, Monthly Recurring</t>
  </si>
  <si>
    <t xml:space="preserve">Call Center Operate, Monthly Recurring </t>
  </si>
  <si>
    <t>Warehouse/ Cross Dock Operate, Monthly Recurring</t>
  </si>
  <si>
    <t>Project Mgmt Mobilize, 1-Time</t>
  </si>
  <si>
    <t>Warehouse Mobilize, 1-Time</t>
  </si>
  <si>
    <t>WOMS Startup,
1-Time</t>
  </si>
  <si>
    <t>Call Center Startup, 1-Time</t>
  </si>
  <si>
    <t>Project Management, Monthly Recurring</t>
  </si>
  <si>
    <t>Water Meter Technician, Extra Work</t>
  </si>
  <si>
    <t>Total Cost Performance &amp; Payment Bonds</t>
  </si>
  <si>
    <t>Field Investigations</t>
  </si>
  <si>
    <t>(All)</t>
  </si>
  <si>
    <t>2. 100% Static</t>
  </si>
  <si>
    <t>Replace 100% w/ Static Mtrs + Inst/Comms</t>
  </si>
  <si>
    <t>Totals:</t>
  </si>
  <si>
    <t>OE5A</t>
  </si>
  <si>
    <t>OE5B</t>
  </si>
  <si>
    <t>OE5C</t>
  </si>
  <si>
    <t>OE5D</t>
  </si>
  <si>
    <t>SS8A</t>
  </si>
  <si>
    <t>SS8B</t>
  </si>
  <si>
    <t>SS8C</t>
  </si>
  <si>
    <t>SS8D</t>
  </si>
  <si>
    <t>SS8E</t>
  </si>
  <si>
    <t>4.1 Work Order Management System (WOMS):</t>
  </si>
  <si>
    <t>4.2 Call Center:</t>
  </si>
  <si>
    <r>
      <t xml:space="preserve">4.3 Warehouse/X-Dock Facility Charge:                                                                                   </t>
    </r>
    <r>
      <rPr>
        <u/>
        <sz val="10"/>
        <rFont val="Arial"/>
        <family val="2"/>
      </rPr>
      <t xml:space="preserve"> </t>
    </r>
  </si>
  <si>
    <t>4.4 Project Management Services:</t>
  </si>
  <si>
    <t>4.5 Hourly Wage Rates for Extra Work:</t>
  </si>
  <si>
    <t>4.6 Performance &amp; Payment Bonds:</t>
  </si>
  <si>
    <t>4.7 Other SAWS Pricing Items:</t>
  </si>
  <si>
    <t>4.7 Other SAWS Pricing</t>
  </si>
  <si>
    <t>4.8 Other EPI Pricing</t>
  </si>
  <si>
    <t>3.1 Replacement of Curb Stop Valves (5/8" - 1")</t>
  </si>
  <si>
    <t>3.1 Replacement of Curb Stop Valves (1.5" - 2")</t>
  </si>
  <si>
    <t>3.2 Installation or Replacement of Meter Boxes</t>
  </si>
  <si>
    <t>3.3 Installation or Replacement of Yokes</t>
  </si>
  <si>
    <t>3.4 Re-Set or Re-Level Meter Boxes</t>
  </si>
  <si>
    <t>3.5 Installation of Meter Connections</t>
  </si>
  <si>
    <t>Tab 1A, Summary Pricing, Static Meters</t>
  </si>
  <si>
    <t>Tab 1B, Estimated,  Escalated Costs, Static Meters</t>
  </si>
  <si>
    <r>
      <t xml:space="preserve">     Summary of </t>
    </r>
    <r>
      <rPr>
        <b/>
        <sz val="18"/>
        <color rgb="FFFF0000"/>
        <rFont val="Calibri"/>
        <family val="2"/>
        <scheme val="minor"/>
      </rPr>
      <t>Escalated</t>
    </r>
    <r>
      <rPr>
        <b/>
        <sz val="18"/>
        <color theme="1"/>
        <rFont val="Calibri"/>
        <family val="2"/>
        <scheme val="minor"/>
      </rPr>
      <t xml:space="preserve"> $Costs (Calculated)</t>
    </r>
  </si>
  <si>
    <t>Static Meter Pricing:</t>
  </si>
  <si>
    <t>THESE METER COUNTS ARE BASED ON BEST INFORMATION CURRENTLY AVAILABLE.</t>
  </si>
  <si>
    <t>ESTIMATED INSTALLS BY METER SIZE AND YEAR.</t>
  </si>
  <si>
    <t>THESE NUMBERS ARE, HOWEVER, SUBJECT TO VARIATION AND CHANGE.</t>
  </si>
  <si>
    <t>ALL</t>
  </si>
  <si>
    <t>5/8 - 2"</t>
  </si>
  <si>
    <t>3 - 10"</t>
  </si>
  <si>
    <t>SAWS</t>
  </si>
  <si>
    <t>Vendor</t>
  </si>
  <si>
    <t>Meter Size</t>
  </si>
  <si>
    <t>Est'd Qty</t>
  </si>
  <si>
    <t>Meters</t>
  </si>
  <si>
    <t>Installs</t>
  </si>
  <si>
    <t>note 3</t>
  </si>
  <si>
    <t>%'s</t>
  </si>
  <si>
    <t>5/8 - 10"</t>
  </si>
  <si>
    <t>1-1/2"</t>
  </si>
  <si>
    <t>Other</t>
  </si>
  <si>
    <t>Installs by Others - Actuals</t>
  </si>
  <si>
    <t>SAWS Installs - Planned</t>
  </si>
  <si>
    <t>TOTAL - ALL Installers - Planned</t>
  </si>
  <si>
    <t>Qty Installs</t>
  </si>
  <si>
    <t>5/8 - 2" Meters</t>
  </si>
  <si>
    <t>5/8 - 2" Meters Only</t>
  </si>
  <si>
    <t>5/8 - 10" Meters</t>
  </si>
  <si>
    <t>by Year</t>
  </si>
  <si>
    <t>Mo-Yr</t>
  </si>
  <si>
    <t>FSWD Deploy- ment
Mo. #</t>
  </si>
  <si>
    <t>Vendor Deploy- ment
Mo. #</t>
  </si>
  <si>
    <t>Avg. meters per month - all persons</t>
  </si>
  <si>
    <t>Cumulative meters - all persons</t>
  </si>
  <si>
    <t>Estimated Avg 
Installers
 per day</t>
  </si>
  <si>
    <r>
      <t xml:space="preserve">Avg. meters </t>
    </r>
    <r>
      <rPr>
        <b/>
        <u/>
        <sz val="11"/>
        <color rgb="FFFF0000"/>
        <rFont val="Calibri"/>
        <family val="2"/>
        <scheme val="minor"/>
      </rPr>
      <t>per day</t>
    </r>
    <r>
      <rPr>
        <b/>
        <sz val="11"/>
        <color theme="1"/>
        <rFont val="Calibri"/>
        <family val="2"/>
        <scheme val="minor"/>
      </rPr>
      <t xml:space="preserve"> - 
all persons</t>
    </r>
  </si>
  <si>
    <t>Avg. Number of Installers, this Month</t>
  </si>
  <si>
    <r>
      <t xml:space="preserve">Total Avg. meters </t>
    </r>
    <r>
      <rPr>
        <b/>
        <u/>
        <sz val="11"/>
        <color rgb="FFFF0000"/>
        <rFont val="Calibri"/>
        <family val="2"/>
        <scheme val="minor"/>
      </rPr>
      <t>per day</t>
    </r>
    <r>
      <rPr>
        <b/>
        <sz val="11"/>
        <color theme="1"/>
        <rFont val="Calibri"/>
        <family val="2"/>
        <scheme val="minor"/>
      </rPr>
      <t xml:space="preserve"> - all persons</t>
    </r>
  </si>
  <si>
    <t>Total Avg. meters per month - all persons</t>
  </si>
  <si>
    <t>Cumulative Total meters - all persons</t>
  </si>
  <si>
    <r>
      <t xml:space="preserve">[Project Only; </t>
    </r>
    <r>
      <rPr>
        <b/>
        <u/>
        <sz val="11"/>
        <color rgb="FFFF0000"/>
        <rFont val="Calibri"/>
        <family val="2"/>
        <scheme val="minor"/>
      </rPr>
      <t>excludes New Bus. &amp; Maint</t>
    </r>
    <r>
      <rPr>
        <b/>
        <sz val="11"/>
        <color rgb="FFFF0000"/>
        <rFont val="Calibri"/>
        <family val="2"/>
        <scheme val="minor"/>
      </rPr>
      <t>.</t>
    </r>
    <r>
      <rPr>
        <b/>
        <sz val="11"/>
        <color theme="1"/>
        <rFont val="Calibri"/>
        <family val="2"/>
        <scheme val="minor"/>
      </rPr>
      <t>]</t>
    </r>
  </si>
  <si>
    <t>AMI/MDMS</t>
  </si>
  <si>
    <t>Phase 3 - FSWD</t>
  </si>
  <si>
    <t>(cont'd)</t>
  </si>
  <si>
    <t xml:space="preserve">Appendix 6 - SAWS Connect H2O AMI Water Deployment Plan - </t>
  </si>
  <si>
    <t>FROM:</t>
  </si>
  <si>
    <r>
      <t xml:space="preserve">Details of </t>
    </r>
    <r>
      <rPr>
        <b/>
        <sz val="16"/>
        <color rgb="FFFF0000"/>
        <rFont val="Calibri"/>
        <family val="2"/>
        <scheme val="minor"/>
      </rPr>
      <t>Escalated</t>
    </r>
    <r>
      <rPr>
        <b/>
        <sz val="16"/>
        <color theme="1"/>
        <rFont val="Calibri"/>
        <family val="2"/>
        <scheme val="minor"/>
      </rPr>
      <t xml:space="preserve"> Costs (Calculated)</t>
    </r>
  </si>
  <si>
    <t>Yellow Cell inputs</t>
  </si>
  <si>
    <t>1S</t>
  </si>
  <si>
    <t>1L</t>
  </si>
  <si>
    <t>1Total</t>
  </si>
  <si>
    <t>Tab 5, Assumptions</t>
  </si>
  <si>
    <t>Total</t>
  </si>
  <si>
    <t>Assumptions</t>
  </si>
  <si>
    <t>Set-aside - Reserved</t>
  </si>
  <si>
    <t>remaining</t>
  </si>
  <si>
    <r>
      <t xml:space="preserve">Avg. meters per week - </t>
    </r>
    <r>
      <rPr>
        <b/>
        <sz val="11"/>
        <color rgb="FFFF0000"/>
        <rFont val="Calibri"/>
        <family val="2"/>
        <scheme val="minor"/>
      </rPr>
      <t>all Crews</t>
    </r>
  </si>
  <si>
    <t>3.5 OE5: Installation of Meter Connections</t>
  </si>
  <si>
    <t>Installation of Meter Connections, 5/8" - 1"</t>
  </si>
  <si>
    <t>(EPI Contract Total Qty)</t>
  </si>
  <si>
    <t>Total - All Meters</t>
  </si>
  <si>
    <t>excludes</t>
  </si>
  <si>
    <t>SAWS Qty:</t>
  </si>
  <si>
    <t xml:space="preserve">              EPI is at SAWS' Discretion.</t>
  </si>
  <si>
    <t>3" - 10" Meters Only (Note 1)</t>
  </si>
  <si>
    <t>SM1N</t>
  </si>
  <si>
    <t>SM2N</t>
  </si>
  <si>
    <t>SM3N</t>
  </si>
  <si>
    <t>SM4N</t>
  </si>
  <si>
    <t>SM5N</t>
  </si>
  <si>
    <t>SM6H</t>
  </si>
  <si>
    <t>SM7H</t>
  </si>
  <si>
    <t>SM8H</t>
  </si>
  <si>
    <t>SM9H</t>
  </si>
  <si>
    <t>SM10H</t>
  </si>
  <si>
    <t>Note 1: Option to assign these to</t>
  </si>
  <si>
    <t>References to Meters herein includes installation of both Meters and their associated EndPoints.</t>
  </si>
  <si>
    <t>OE1N</t>
  </si>
  <si>
    <t>OE1O</t>
  </si>
  <si>
    <t>OE1T</t>
  </si>
  <si>
    <t>OE2L</t>
  </si>
  <si>
    <t>OE3J</t>
  </si>
  <si>
    <t>OE4K</t>
  </si>
  <si>
    <t>OE5E</t>
  </si>
  <si>
    <t>Water Meter Technician 1 (Sizes: 5/8" to 2")
(Note 7)</t>
  </si>
  <si>
    <t>na</t>
  </si>
  <si>
    <t>Develop Work Flows; Stand Up, Integrate &amp; Test
(Note 8)</t>
  </si>
  <si>
    <t>Develop Processes &amp; Scripts; Stand Up, Integrate &amp; Test
(Note 8)</t>
  </si>
  <si>
    <t>Mobilize &amp; Stand Up
(Note 8)</t>
  </si>
  <si>
    <t>Mobilize
(Note 8)</t>
  </si>
  <si>
    <t>SS1J</t>
  </si>
  <si>
    <t>SS2J</t>
  </si>
  <si>
    <t>SS3M</t>
  </si>
  <si>
    <t>SS4J</t>
  </si>
  <si>
    <t>SS5H</t>
  </si>
  <si>
    <t>SS6F</t>
  </si>
  <si>
    <t>SS7N</t>
  </si>
  <si>
    <t>FSWD: Annual Cash Flow</t>
  </si>
  <si>
    <t>Results, Deployment totals 2023 - 2027</t>
  </si>
  <si>
    <r>
      <rPr>
        <b/>
        <sz val="10"/>
        <rFont val="Arial"/>
        <family val="2"/>
      </rPr>
      <t xml:space="preserve">GENERAL NOTE: </t>
    </r>
    <r>
      <rPr>
        <sz val="10"/>
        <rFont val="Arial"/>
        <family val="2"/>
      </rPr>
      <t xml:space="preserve">The Offer is advised that it shall not modify or alter any cells or formulas in this workbook. These cells and formulas are carefully and widely linked throughout the various worksheets so as to calculate the cost of various options and combinations as specified herein by SAWS. </t>
    </r>
  </si>
  <si>
    <t>Meter Installation Forecast &amp; Projections</t>
  </si>
  <si>
    <t>Operate &amp; Maintain WOMS, Full System Wide Deployment (FSWD)
(Note 8, 9)</t>
  </si>
  <si>
    <t>Operate Call Center, FSWD
(Note 8, 9)</t>
  </si>
  <si>
    <t xml:space="preserve">Warehouse/X-Dock Facility Monthly Lease, FSWD
(Note 9)                                                                                 </t>
  </si>
  <si>
    <t>Project Management Services, FSWD
(Note 8, 9)</t>
  </si>
  <si>
    <r>
      <rPr>
        <b/>
        <sz val="10"/>
        <rFont val="Arial"/>
        <family val="2"/>
      </rPr>
      <t>Note 9:</t>
    </r>
    <r>
      <rPr>
        <sz val="10"/>
        <rFont val="Arial"/>
        <family val="2"/>
      </rPr>
      <t xml:space="preserve"> SAWS has extended the timeframe shown to provide payment for 1 month prior to start of initial installation ramp up to allow EPI vendor the opportunity to mobilize and put into place the services associated with this item.</t>
    </r>
  </si>
  <si>
    <t>Operate Warehouse/Cross-Dock, FSWD
(Note 8, 9)</t>
  </si>
  <si>
    <r>
      <rPr>
        <b/>
        <sz val="10"/>
        <rFont val="Arial"/>
        <family val="2"/>
      </rPr>
      <t>Tab 1B</t>
    </r>
    <r>
      <rPr>
        <sz val="10"/>
        <rFont val="Arial"/>
        <family val="2"/>
      </rPr>
      <t>: Provides a high level rolloup of the total, escalated costs for small (5/8 - 2" meters) and large (3" - 10" meters) installation costs.</t>
    </r>
  </si>
  <si>
    <t>Respondent Information &amp; Instructions, EPI Pricing Workbook</t>
  </si>
  <si>
    <t>Respondent Requested Information</t>
  </si>
  <si>
    <t>Respondent Data</t>
  </si>
  <si>
    <t>Throughout the Workbook, Cells highlighted in "Yellow" require Respondent's input:</t>
  </si>
  <si>
    <t>Notes to Respondent:</t>
  </si>
  <si>
    <t>Tab 4, Lines 63:68: These lines provide the opportunity for the Respondent to add any other pricing it feels should be considered by SAWS. If provided, Respondent is required to add its own estimated quantities, as well as its proposed Unit Prices, for these items.</t>
  </si>
  <si>
    <t>For Tab 5, Respondent is requested to provide its key Assumptions as specified therein.</t>
  </si>
  <si>
    <t xml:space="preserve">Respondent: </t>
  </si>
  <si>
    <t>EPI's
Installation
Unit Price 
(2023)
(Notes 1, 2, 3, 4)</t>
  </si>
  <si>
    <t>EPI's
Installation
Unit Price 
(2024)
(Notes 1, 2, 3, 4)</t>
  </si>
  <si>
    <t>EPI's
Installation
Unit Price 
(2025)
(Notes 1, 2, 3, 4)</t>
  </si>
  <si>
    <t>EPI's
Installation
Unit Price 
(2026)
(Notes 1, 2, 3, 4)</t>
  </si>
  <si>
    <t>EPI's
Installation
Unit Price 
(2027)
(Notes 1, 2, 3, 4)</t>
  </si>
  <si>
    <t>(Resulting)
EPI's
 Extended 
Cost</t>
  </si>
  <si>
    <t>Respondent's Information</t>
  </si>
  <si>
    <t>Name of Respondent's company here:</t>
  </si>
  <si>
    <t>Date of Respindent's submittal here:</t>
  </si>
  <si>
    <t>Large Meter Work (3" and Larger) (Note 5)</t>
  </si>
  <si>
    <t>Satic Meter Installation (Meter + Encoder/Register)
PLUS Water Communications Module Installation</t>
  </si>
  <si>
    <r>
      <rPr>
        <b/>
        <sz val="10"/>
        <rFont val="Arial"/>
        <family val="2"/>
      </rPr>
      <t>Note 5:</t>
    </r>
    <r>
      <rPr>
        <sz val="10"/>
        <rFont val="Arial"/>
        <family val="2"/>
      </rPr>
      <t xml:space="preserve"> For meters sized 3" through 10", EPI is requested to provide a quote to perform installation of these meters. Installation costs shall include all trucks, equipment and lifting machinery as required for EPI to complete this work. SAWS reserves the right to assign these to EPI for installation at SAWS' discretion.</t>
    </r>
  </si>
  <si>
    <t xml:space="preserve">Respondent's: </t>
  </si>
  <si>
    <t>EPI's
Unit Price
(2023)</t>
  </si>
  <si>
    <t>EPI's
Unit Price
(2024)</t>
  </si>
  <si>
    <t>EPI's
Unit Price
(2025)</t>
  </si>
  <si>
    <t>EPI's
Unit Price
(2026)</t>
  </si>
  <si>
    <t>EPI's
Unit Price
(2027)</t>
  </si>
  <si>
    <r>
      <rPr>
        <b/>
        <sz val="10"/>
        <rFont val="Arial"/>
        <family val="2"/>
      </rPr>
      <t xml:space="preserve">Note 6: </t>
    </r>
    <r>
      <rPr>
        <sz val="10"/>
        <rFont val="Arial"/>
        <family val="2"/>
      </rPr>
      <t>SAWS prefers that EPI provide these costs as separate line items as part of this Tab 4, Services &amp; Support. Otherwise, if EPI indicates "Yes", then these costs are assumed to be included as part of its unit prices in Tabs 2 &amp; 3.</t>
    </r>
  </si>
  <si>
    <r>
      <rPr>
        <b/>
        <sz val="10"/>
        <rFont val="Arial"/>
        <family val="2"/>
      </rPr>
      <t>Note 7:</t>
    </r>
    <r>
      <rPr>
        <sz val="10"/>
        <rFont val="Arial"/>
        <family val="2"/>
      </rPr>
      <t xml:space="preserve"> Price requested is for EPI to supply Field Installation Technician(s) to perform extra work, as specifically identified and approved from time-to-time by SAWS, if needed.</t>
    </r>
  </si>
  <si>
    <r>
      <rPr>
        <b/>
        <sz val="10"/>
        <rFont val="Arial"/>
        <family val="2"/>
      </rPr>
      <t>Note 8:</t>
    </r>
    <r>
      <rPr>
        <sz val="10"/>
        <rFont val="Arial"/>
        <family val="2"/>
      </rPr>
      <t xml:space="preserve"> Should EPI have or incur 1-Time costs associated with Mobilization or startup for this item, and if those costs are not already allocated as part of the EPI's Unit Costs for Meter Installation (Tab 2) and Other Equipment (Tab 3); then EPI shall include and allocate those costs evenly, as appropriate, across its monthly fees for the respective item.</t>
    </r>
  </si>
  <si>
    <t>Estimated Install
Qty by EPI
(2027)</t>
  </si>
  <si>
    <t>Estimated Install
Qty by EPI
(2024)</t>
  </si>
  <si>
    <t>Estimated Install
Qty by EPI
(2023)</t>
  </si>
  <si>
    <t>Estimated Install
Qty by EPI
(2025)</t>
  </si>
  <si>
    <t>Estimated Install
Qty by EPI
(2026)</t>
  </si>
  <si>
    <t>Total Estimated Install Qty by EPI</t>
  </si>
  <si>
    <t>4.8 Other EPI Pricing Items (as defined by Respondent):</t>
  </si>
  <si>
    <t>(Resulting)
EPI's 
Extended 
Cost</t>
  </si>
  <si>
    <t>(Resulting)
EPI's
Extended 
Cost</t>
  </si>
  <si>
    <t>Appendix 6 - SAWS ConnectH2O AMI Meter Installation Forecast &amp; Projections</t>
  </si>
  <si>
    <t>EPI Vendor - New Installs - Planned</t>
  </si>
  <si>
    <t>EPI Vendor - New Installs</t>
  </si>
  <si>
    <t>EPI Vendor Qty Must Be:</t>
  </si>
  <si>
    <t>EPI Vendor to Provide its planned # of Field Installers per Field Supervisor.</t>
  </si>
  <si>
    <t>Yellow Cell: EPI Vendor to provide Data.</t>
  </si>
  <si>
    <t>NO EPI VENDOR DATA ENTRY TO BE PERFORMED ON THIS SHEET.</t>
  </si>
  <si>
    <t>Note 1:  EPI's Installation Unit Pricing shall be fully loaded and include all field supervision &amp; field quality audit labor; field installation workforce labor; photographs, fleet, tools and equipment, uniforms, safety equipment, et al; as specified in RFCSP.</t>
  </si>
  <si>
    <t>Note 2:  EPI's Work Order Management shall be fully loaded and include the work order management system &amp; handheld field devices, inclusive of all support as is required to perform daily work planning, issuing, data upload/download activities, et al. as specified in RFCSP.</t>
  </si>
  <si>
    <t>Note 3:  EPI's Cross Dock Unit Pricing shall be fully loaded and include all cross dock labor and support as is required to perform daily staging and issuing meters and modules; receive used meters &amp; modules;  implement the scrapping process, and handle materials flows to/between the EPI and SAWS, as specified in RFCSP.</t>
  </si>
  <si>
    <t>Note 4:  Furnish all materials except SAWS supplied equipment, as specified in RFCSP.</t>
  </si>
  <si>
    <t>See RFCSP</t>
  </si>
  <si>
    <t>Scenario 1: End Date 6.30.26</t>
  </si>
  <si>
    <t xml:space="preserve">Scenario 1: End 6.30.26: </t>
  </si>
  <si>
    <r>
      <t>BASED ON INSTALLATION RUN RATES FROM TAB</t>
    </r>
    <r>
      <rPr>
        <b/>
        <sz val="11"/>
        <color rgb="FFFF0000"/>
        <rFont val="Calibri"/>
        <family val="2"/>
        <scheme val="minor"/>
      </rPr>
      <t xml:space="preserve"> '2 FSWD Scenario 1, End 6.30.26'.</t>
    </r>
  </si>
  <si>
    <t>EPI VENDOR To CUT 'N PASTE Yellow Cell data from its APPENDIX 6, Scenario 1.</t>
  </si>
  <si>
    <t>For Tabs 2A, 3, and most of 4: The quantities for the respective devices are automatically populated into these Tabs. The Respondent shall provide the indicated Unit Price information in Yellow cells. SAWS will pay the Respondent for the number of devices times the Respondent's Unit Price for that respective time period.</t>
  </si>
  <si>
    <t>The Respondent must start by entering its inputs to Tab "2 FSWD Scenario X, End XX.XX.XX" of this workbook to establish the annual quantity of meters, by size, that Respondent will install. The data for Tab "2 FSWD Scenario X, End XX.XX.XX" is to be cut 'n pasted by Respondent from its data entered in "Appendix 6 - Water Deployment Plan" for the respecitve Scenario 1 /2 / 3. Entry of its cut 'n paste data on this Tab results in the auto-populating of the meter quantities by year and size on Tab "Meter Install Forecast-Est's". This resulting data then drives and auto-populates the quantities on the respective Tabs 2A, 3 &amp; 4 of this file.</t>
  </si>
  <si>
    <t xml:space="preserve">SAWS intends to have Respondent install Static Meters. Mandatory responses are required for meter sizes 5/8" to 2", in the quantities as shown on worksheet "2A Static (SM)+Comms Mod Install". The quantities and timeframes for installation are SAWS' best estimate at this time. Some small deviations in quantities and timeframes may occur. </t>
  </si>
  <si>
    <t>SAWS has requested responses for meter sizes 3" to 10", in the quantities as shown on worksheet "2A Static (SM)+Comms Mod Install". SAWS' reserves the option to award the installation of these to the Respondent.</t>
  </si>
  <si>
    <t>Tab 1A: Provides an automatic rollup and summary of the annual, escalated, prices that result from Respondent's entries of unit prices for various items from Tabs 2A, 3 &amp; 4.</t>
  </si>
  <si>
    <t>Tab 2A, Static Meter (SM) + Comms Module Installation Services</t>
  </si>
  <si>
    <t>EPI Total Qty Must Be: 433,048</t>
  </si>
  <si>
    <t>note 3: These are the estimated quantity of meters that exist &amp; require replacement</t>
  </si>
  <si>
    <t>by EPI/SAWS, plus installation of new AMI communications modules, as of end of 1.31.23.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</si>
</sst>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00000"/>
    <numFmt numFmtId="165" formatCode="&quot;$&quot;#,##0.00"/>
    <numFmt numFmtId="166" formatCode="&quot;$&quot;#,##0"/>
    <numFmt numFmtId="167" formatCode="[$-409]d\-mmm\-yy;@"/>
    <numFmt numFmtId="168" formatCode="0.0"/>
    <numFmt numFmtId="169" formatCode="00000"/>
    <numFmt numFmtId="170" formatCode="&quot;$&quot;#,##0.0"/>
    <numFmt numFmtId="171" formatCode="m/d/yy;@"/>
    <numFmt numFmtId="172" formatCode="[$-409]mmm\-yy;@"/>
    <numFmt numFmtId="173" formatCode="0.00000000000000000"/>
  </numFmts>
  <fonts count="67">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0"/>
      <name val="Tw Cen MT"/>
      <family val="2"/>
    </font>
    <font>
      <sz val="10"/>
      <name val="Arial"/>
      <family val="2"/>
    </font>
    <font>
      <b/>
      <sz val="10"/>
      <name val="Arial"/>
      <family val="2"/>
    </font>
    <font>
      <sz val="11"/>
      <color theme="1"/>
      <name val="Calibri"/>
      <family val="2"/>
      <scheme val="minor"/>
    </font>
    <font>
      <b/>
      <sz val="10"/>
      <color rgb="FFFF0000"/>
      <name val="Arial"/>
      <family val="2"/>
    </font>
    <font>
      <b/>
      <sz val="10"/>
      <color theme="1"/>
      <name val="Arial"/>
      <family val="2"/>
    </font>
    <font>
      <b/>
      <u/>
      <sz val="10"/>
      <name val="Arial"/>
      <family val="2"/>
    </font>
    <font>
      <sz val="11"/>
      <name val="Arial"/>
      <family val="2"/>
    </font>
    <font>
      <b/>
      <sz val="10"/>
      <color indexed="8"/>
      <name val="Arial"/>
      <family val="2"/>
    </font>
    <font>
      <sz val="10"/>
      <name val="Arial"/>
      <family val="2"/>
    </font>
    <font>
      <b/>
      <sz val="14"/>
      <name val="Arial"/>
      <family val="2"/>
    </font>
    <font>
      <sz val="10"/>
      <name val="Arial"/>
      <family val="2"/>
    </font>
    <font>
      <b/>
      <i/>
      <sz val="10"/>
      <color theme="1"/>
      <name val="Arial"/>
      <family val="2"/>
    </font>
    <font>
      <sz val="14"/>
      <name val="Arial"/>
      <family val="2"/>
    </font>
    <font>
      <sz val="10"/>
      <color rgb="FFFF0000"/>
      <name val="Arial"/>
      <family val="2"/>
    </font>
    <font>
      <b/>
      <sz val="11"/>
      <color theme="1"/>
      <name val="Calibri"/>
      <family val="2"/>
      <scheme val="minor"/>
    </font>
    <font>
      <b/>
      <sz val="18"/>
      <color rgb="FF0070C0"/>
      <name val="Calibri"/>
      <family val="2"/>
      <scheme val="minor"/>
    </font>
    <font>
      <b/>
      <sz val="14"/>
      <color theme="1"/>
      <name val="Calibri"/>
      <family val="2"/>
      <scheme val="minor"/>
    </font>
    <font>
      <b/>
      <sz val="11"/>
      <color rgb="FFFF0000"/>
      <name val="Calibri"/>
      <family val="2"/>
      <scheme val="minor"/>
    </font>
    <font>
      <b/>
      <sz val="14"/>
      <color rgb="FF0070C0"/>
      <name val="Calibri"/>
      <family val="2"/>
      <scheme val="minor"/>
    </font>
    <font>
      <b/>
      <sz val="16"/>
      <color theme="1"/>
      <name val="Calibri"/>
      <family val="2"/>
      <scheme val="minor"/>
    </font>
    <font>
      <b/>
      <sz val="16"/>
      <color rgb="FF0070C0"/>
      <name val="Calibri"/>
      <family val="2"/>
      <scheme val="minor"/>
    </font>
    <font>
      <sz val="10"/>
      <color theme="1"/>
      <name val="Calibri"/>
      <family val="2"/>
      <scheme val="minor"/>
    </font>
    <font>
      <sz val="8"/>
      <color theme="1"/>
      <name val="Tw Cen MT"/>
      <family val="2"/>
    </font>
    <font>
      <b/>
      <u/>
      <sz val="10"/>
      <color theme="1"/>
      <name val="Arial"/>
      <family val="2"/>
    </font>
    <font>
      <sz val="8"/>
      <color theme="1"/>
      <name val="Arial"/>
      <family val="2"/>
    </font>
    <font>
      <sz val="12"/>
      <color theme="1"/>
      <name val="Arial"/>
      <family val="2"/>
    </font>
    <font>
      <b/>
      <sz val="12"/>
      <color theme="1"/>
      <name val="Arial"/>
      <family val="2"/>
    </font>
    <font>
      <b/>
      <sz val="10"/>
      <color theme="1"/>
      <name val="Calibri"/>
      <family val="2"/>
      <scheme val="minor"/>
    </font>
    <font>
      <b/>
      <sz val="8"/>
      <color theme="1"/>
      <name val="Tw Cen MT"/>
      <family val="2"/>
    </font>
    <font>
      <sz val="12"/>
      <color theme="1"/>
      <name val="Calibri"/>
      <family val="2"/>
      <scheme val="minor"/>
    </font>
    <font>
      <sz val="12"/>
      <color theme="1"/>
      <name val="Tw Cen MT"/>
      <family val="2"/>
    </font>
    <font>
      <b/>
      <sz val="12"/>
      <color theme="1"/>
      <name val="Calibri"/>
      <family val="2"/>
      <scheme val="minor"/>
    </font>
    <font>
      <b/>
      <sz val="14"/>
      <color theme="1"/>
      <name val="Arial"/>
      <family val="2"/>
    </font>
    <font>
      <b/>
      <sz val="18"/>
      <color theme="1"/>
      <name val="Calibri"/>
      <family val="2"/>
      <scheme val="minor"/>
    </font>
    <font>
      <b/>
      <sz val="20"/>
      <color theme="1"/>
      <name val="Calibri"/>
      <family val="2"/>
      <scheme val="minor"/>
    </font>
    <font>
      <b/>
      <sz val="18"/>
      <color rgb="FFFF0000"/>
      <name val="Calibri"/>
      <family val="2"/>
      <scheme val="minor"/>
    </font>
    <font>
      <b/>
      <sz val="16"/>
      <color rgb="FFFF0000"/>
      <name val="Calibri"/>
      <family val="2"/>
      <scheme val="minor"/>
    </font>
    <font>
      <u/>
      <sz val="10"/>
      <name val="Arial"/>
      <family val="2"/>
    </font>
    <font>
      <strike/>
      <sz val="10"/>
      <name val="Arial"/>
      <family val="2"/>
    </font>
    <font>
      <i/>
      <sz val="10"/>
      <color rgb="FFFF0000"/>
      <name val="Calibri"/>
      <family val="2"/>
      <scheme val="minor"/>
    </font>
    <font>
      <b/>
      <i/>
      <sz val="10"/>
      <color rgb="FFFF0000"/>
      <name val="Arial"/>
      <family val="2"/>
    </font>
    <font>
      <b/>
      <sz val="11"/>
      <color rgb="FF0070C0"/>
      <name val="Calibri"/>
      <family val="2"/>
      <scheme val="minor"/>
    </font>
    <font>
      <sz val="8"/>
      <color theme="1"/>
      <name val="Calibri"/>
      <family val="2"/>
      <scheme val="minor"/>
    </font>
    <font>
      <b/>
      <sz val="22"/>
      <color rgb="FF0070C0"/>
      <name val="Calibri"/>
      <family val="2"/>
      <scheme val="minor"/>
    </font>
    <font>
      <b/>
      <sz val="22"/>
      <color theme="1"/>
      <name val="Calibri"/>
      <family val="2"/>
      <scheme val="minor"/>
    </font>
    <font>
      <b/>
      <sz val="13"/>
      <color theme="1"/>
      <name val="Calibri"/>
      <family val="2"/>
      <scheme val="minor"/>
    </font>
    <font>
      <b/>
      <sz val="22"/>
      <color rgb="FFFF0000"/>
      <name val="Calibri"/>
      <family val="2"/>
      <scheme val="minor"/>
    </font>
    <font>
      <b/>
      <u/>
      <sz val="11"/>
      <color rgb="FFFF0000"/>
      <name val="Calibri"/>
      <family val="2"/>
      <scheme val="minor"/>
    </font>
    <font>
      <b/>
      <sz val="21.5"/>
      <color theme="1"/>
      <name val="Calibri"/>
      <family val="2"/>
      <scheme val="minor"/>
    </font>
    <font>
      <b/>
      <i/>
      <sz val="10"/>
      <name val="Arial"/>
      <family val="2"/>
    </font>
    <font>
      <b/>
      <sz val="16"/>
      <color theme="1"/>
      <name val="Arial"/>
      <family val="2"/>
    </font>
    <font>
      <b/>
      <u/>
      <sz val="16"/>
      <color theme="1"/>
      <name val="Arial"/>
      <family val="2"/>
    </font>
    <font>
      <b/>
      <i/>
      <sz val="11"/>
      <color rgb="FF0070C0"/>
      <name val="Calibri"/>
      <family val="2"/>
      <scheme val="minor"/>
    </font>
    <font>
      <b/>
      <sz val="12.5"/>
      <color theme="1"/>
      <name val="Calibri"/>
      <family val="2"/>
      <scheme val="minor"/>
    </font>
    <font>
      <b/>
      <sz val="8"/>
      <color theme="1"/>
      <name val="Calibri"/>
      <family val="2"/>
      <scheme val="minor"/>
    </font>
    <font>
      <b/>
      <sz val="15.5"/>
      <color theme="1"/>
      <name val="Calibri"/>
      <family val="2"/>
      <scheme val="minor"/>
    </font>
    <font>
      <b/>
      <sz val="6"/>
      <color theme="1"/>
      <name val="Calibri"/>
      <family val="2"/>
      <scheme val="minor"/>
    </font>
    <font>
      <b/>
      <sz val="6"/>
      <name val="Arial"/>
      <family val="2"/>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FFCC"/>
        <bgColor indexed="64"/>
      </patternFill>
    </fill>
    <fill>
      <patternFill patternType="solid">
        <fgColor rgb="FFCCFFC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FFFF"/>
        <bgColor indexed="64"/>
      </patternFill>
    </fill>
    <fill>
      <patternFill patternType="solid">
        <fgColor rgb="FF00B05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66CCFF"/>
        <bgColor indexed="64"/>
      </patternFill>
    </fill>
    <fill>
      <patternFill patternType="solid">
        <fgColor rgb="FFFF0000"/>
        <bgColor indexed="64"/>
      </patternFill>
    </fill>
    <fill>
      <patternFill patternType="solid">
        <fgColor theme="6" tint="0.39997558519241921"/>
        <bgColor indexed="64"/>
      </patternFill>
    </fill>
  </fills>
  <borders count="144">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ck">
        <color rgb="FFFF0000"/>
      </right>
      <top style="thin">
        <color indexed="64"/>
      </top>
      <bottom style="thin">
        <color indexed="64"/>
      </bottom>
      <diagonal/>
    </border>
    <border>
      <left/>
      <right style="thick">
        <color rgb="FFFF0000"/>
      </right>
      <top style="thin">
        <color indexed="64"/>
      </top>
      <bottom/>
      <diagonal/>
    </border>
    <border>
      <left style="thin">
        <color indexed="64"/>
      </left>
      <right style="thin">
        <color indexed="64"/>
      </right>
      <top style="thick">
        <color rgb="FFFF0000"/>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theme="1"/>
      </right>
      <top style="thick">
        <color rgb="FFFF0000"/>
      </top>
      <bottom style="thin">
        <color indexed="64"/>
      </bottom>
      <diagonal/>
    </border>
    <border>
      <left style="thin">
        <color theme="1"/>
      </left>
      <right style="thick">
        <color rgb="FFFF0000"/>
      </right>
      <top style="thick">
        <color rgb="FFFF0000"/>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ck">
        <color rgb="FFFF0000"/>
      </right>
      <top style="thin">
        <color indexed="64"/>
      </top>
      <bottom style="thin">
        <color theme="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theme="1"/>
      </bottom>
      <diagonal/>
    </border>
    <border>
      <left style="thick">
        <color rgb="FFFF0000"/>
      </left>
      <right/>
      <top style="thin">
        <color theme="1"/>
      </top>
      <bottom/>
      <diagonal/>
    </border>
    <border>
      <left style="thick">
        <color rgb="FFFF0000"/>
      </left>
      <right style="thin">
        <color theme="1"/>
      </right>
      <top style="thin">
        <color theme="1"/>
      </top>
      <bottom style="thin">
        <color theme="1"/>
      </bottom>
      <diagonal/>
    </border>
    <border>
      <left style="thick">
        <color rgb="FFFF0000"/>
      </left>
      <right style="thin">
        <color theme="1"/>
      </right>
      <top style="thick">
        <color rgb="FFFF0000"/>
      </top>
      <bottom style="thin">
        <color theme="1"/>
      </bottom>
      <diagonal/>
    </border>
    <border>
      <left/>
      <right style="thin">
        <color indexed="64"/>
      </right>
      <top style="thick">
        <color rgb="FFFF0000"/>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style="thin">
        <color theme="1"/>
      </right>
      <top style="thin">
        <color theme="1"/>
      </top>
      <bottom/>
      <diagonal/>
    </border>
    <border>
      <left/>
      <right style="dashed">
        <color indexed="64"/>
      </right>
      <top style="medium">
        <color indexed="64"/>
      </top>
      <bottom style="thin">
        <color indexed="64"/>
      </bottom>
      <diagonal/>
    </border>
    <border>
      <left style="medium">
        <color indexed="64"/>
      </left>
      <right style="medium">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FF0000"/>
      </left>
      <right style="thin">
        <color theme="1"/>
      </right>
      <top style="thin">
        <color theme="1"/>
      </top>
      <bottom/>
      <diagonal/>
    </border>
    <border>
      <left style="thin">
        <color theme="1"/>
      </left>
      <right style="medium">
        <color rgb="FFFF0000"/>
      </right>
      <top style="thin">
        <color theme="1"/>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ash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ash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dashed">
        <color indexed="64"/>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ashed">
        <color indexed="64"/>
      </right>
      <top style="dotted">
        <color indexed="64"/>
      </top>
      <bottom/>
      <diagonal/>
    </border>
    <border>
      <left style="dashed">
        <color indexed="64"/>
      </left>
      <right style="medium">
        <color indexed="64"/>
      </right>
      <top style="dotted">
        <color indexed="64"/>
      </top>
      <bottom/>
      <diagonal/>
    </border>
    <border>
      <left style="dotted">
        <color indexed="64"/>
      </left>
      <right style="dashed">
        <color indexed="64"/>
      </right>
      <top style="medium">
        <color indexed="64"/>
      </top>
      <bottom style="dotted">
        <color indexed="64"/>
      </bottom>
      <diagonal/>
    </border>
    <border>
      <left style="dashed">
        <color indexed="64"/>
      </left>
      <right style="medium">
        <color indexed="64"/>
      </right>
      <top style="medium">
        <color indexed="64"/>
      </top>
      <bottom style="dotted">
        <color indexed="64"/>
      </bottom>
      <diagonal/>
    </border>
    <border>
      <left style="dotted">
        <color indexed="64"/>
      </left>
      <right style="dashed">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style="thin">
        <color indexed="64"/>
      </bottom>
      <diagonal/>
    </border>
  </borders>
  <cellStyleXfs count="15">
    <xf numFmtId="164" fontId="0" fillId="0" borderId="0">
      <alignment horizontal="left" wrapText="1"/>
    </xf>
    <xf numFmtId="164" fontId="9" fillId="0" borderId="0">
      <alignment horizontal="left" wrapText="1"/>
    </xf>
    <xf numFmtId="0" fontId="6" fillId="0" borderId="0"/>
    <xf numFmtId="167" fontId="6" fillId="0" borderId="0">
      <alignment horizontal="left" wrapText="1"/>
    </xf>
    <xf numFmtId="43" fontId="11" fillId="0" borderId="0" applyFont="0" applyFill="0" applyBorder="0" applyAlignment="0" applyProtection="0"/>
    <xf numFmtId="44" fontId="5" fillId="0" borderId="0" applyFont="0" applyFill="0" applyBorder="0" applyAlignment="0" applyProtection="0"/>
    <xf numFmtId="0" fontId="6" fillId="0" borderId="0"/>
    <xf numFmtId="164" fontId="6" fillId="0" borderId="0">
      <alignment horizontal="left" wrapText="1"/>
    </xf>
    <xf numFmtId="0" fontId="4" fillId="0" borderId="0"/>
    <xf numFmtId="0" fontId="3" fillId="0" borderId="0"/>
    <xf numFmtId="164" fontId="6" fillId="0" borderId="0">
      <alignment horizontal="left" wrapText="1"/>
    </xf>
    <xf numFmtId="0" fontId="2" fillId="0" borderId="0"/>
    <xf numFmtId="44" fontId="17" fillId="0" borderId="0" applyFont="0" applyFill="0" applyBorder="0" applyAlignment="0" applyProtection="0"/>
    <xf numFmtId="14" fontId="17" fillId="0" borderId="0">
      <alignment horizontal="left" wrapText="1"/>
    </xf>
    <xf numFmtId="43" fontId="19" fillId="0" borderId="0" applyFont="0" applyFill="0" applyBorder="0" applyAlignment="0" applyProtection="0"/>
  </cellStyleXfs>
  <cellXfs count="1028">
    <xf numFmtId="0" fontId="0" fillId="0" borderId="0" xfId="0" applyNumberFormat="1" applyAlignment="1"/>
    <xf numFmtId="0" fontId="8" fillId="0" borderId="0" xfId="0" applyNumberFormat="1" applyFont="1" applyAlignment="1">
      <alignment vertical="center"/>
    </xf>
    <xf numFmtId="0" fontId="8" fillId="0" borderId="0" xfId="0" applyNumberFormat="1" applyFont="1" applyAlignment="1"/>
    <xf numFmtId="0" fontId="6" fillId="0" borderId="0" xfId="0" applyNumberFormat="1" applyFont="1" applyAlignment="1"/>
    <xf numFmtId="0" fontId="6" fillId="0" borderId="0" xfId="0" applyNumberFormat="1" applyFont="1" applyAlignment="1">
      <alignment vertical="center"/>
    </xf>
    <xf numFmtId="0" fontId="6" fillId="0" borderId="0" xfId="0" applyNumberFormat="1" applyFont="1" applyAlignment="1">
      <alignment horizontal="center" vertical="center"/>
    </xf>
    <xf numFmtId="0" fontId="6" fillId="0" borderId="0" xfId="0" applyNumberFormat="1" applyFont="1" applyAlignment="1">
      <alignment horizontal="center"/>
    </xf>
    <xf numFmtId="0" fontId="6" fillId="2" borderId="0" xfId="0" applyNumberFormat="1" applyFont="1" applyFill="1" applyAlignment="1">
      <alignment horizontal="center" vertical="center"/>
    </xf>
    <xf numFmtId="0" fontId="6" fillId="0" borderId="0" xfId="0" applyNumberFormat="1" applyFont="1" applyAlignment="1">
      <alignment wrapText="1"/>
    </xf>
    <xf numFmtId="0" fontId="6" fillId="0" borderId="0" xfId="0" applyNumberFormat="1" applyFont="1" applyAlignment="1" applyProtection="1">
      <protection hidden="1"/>
    </xf>
    <xf numFmtId="0" fontId="10" fillId="0" borderId="0" xfId="0" applyNumberFormat="1" applyFont="1" applyAlignment="1" applyProtection="1">
      <protection hidden="1"/>
    </xf>
    <xf numFmtId="0" fontId="6" fillId="0" borderId="0" xfId="0" applyNumberFormat="1" applyFont="1" applyAlignment="1" applyProtection="1">
      <alignment horizontal="center"/>
      <protection hidden="1"/>
    </xf>
    <xf numFmtId="164" fontId="10" fillId="0" borderId="0" xfId="0" applyFont="1" applyAlignment="1" applyProtection="1">
      <alignment vertical="center"/>
      <protection hidden="1"/>
    </xf>
    <xf numFmtId="0" fontId="6" fillId="0" borderId="0" xfId="0" applyNumberFormat="1" applyFont="1" applyAlignment="1" applyProtection="1">
      <alignment horizontal="center" vertical="center"/>
      <protection hidden="1"/>
    </xf>
    <xf numFmtId="0" fontId="0" fillId="0" borderId="0" xfId="0" applyNumberFormat="1" applyAlignment="1" applyProtection="1">
      <protection hidden="1"/>
    </xf>
    <xf numFmtId="0" fontId="15" fillId="0" borderId="0" xfId="0" applyNumberFormat="1" applyFont="1" applyAlignment="1" applyProtection="1">
      <protection hidden="1"/>
    </xf>
    <xf numFmtId="0" fontId="10" fillId="0" borderId="0" xfId="0" applyNumberFormat="1" applyFont="1" applyAlignment="1" applyProtection="1">
      <alignment horizontal="center" vertical="center"/>
      <protection hidden="1"/>
    </xf>
    <xf numFmtId="0" fontId="15" fillId="0" borderId="0" xfId="0" applyNumberFormat="1" applyFont="1" applyAlignment="1" applyProtection="1">
      <alignment horizontal="center"/>
      <protection hidden="1"/>
    </xf>
    <xf numFmtId="0" fontId="10" fillId="0" borderId="0" xfId="0" applyNumberFormat="1" applyFont="1" applyAlignment="1">
      <alignment horizontal="center"/>
    </xf>
    <xf numFmtId="0" fontId="10" fillId="0" borderId="0" xfId="0" applyNumberFormat="1" applyFont="1" applyAlignment="1" applyProtection="1">
      <alignment horizontal="left" vertical="center"/>
      <protection hidden="1"/>
    </xf>
    <xf numFmtId="0" fontId="6" fillId="0" borderId="0" xfId="0" applyNumberFormat="1" applyFont="1" applyAlignment="1" applyProtection="1">
      <alignment wrapText="1"/>
      <protection hidden="1"/>
    </xf>
    <xf numFmtId="166" fontId="10" fillId="0" borderId="0" xfId="0" applyNumberFormat="1" applyFont="1" applyAlignment="1" applyProtection="1">
      <alignment horizontal="center" vertical="center"/>
      <protection hidden="1"/>
    </xf>
    <xf numFmtId="0" fontId="10" fillId="0" borderId="0" xfId="0" applyNumberFormat="1" applyFont="1" applyAlignment="1" applyProtection="1">
      <alignment horizontal="center"/>
      <protection hidden="1"/>
    </xf>
    <xf numFmtId="1" fontId="10" fillId="0" borderId="0" xfId="0" applyNumberFormat="1" applyFont="1" applyAlignment="1" applyProtection="1">
      <protection hidden="1"/>
    </xf>
    <xf numFmtId="0" fontId="6" fillId="10" borderId="28" xfId="0" applyNumberFormat="1" applyFont="1" applyFill="1" applyBorder="1" applyAlignment="1" applyProtection="1">
      <protection hidden="1"/>
    </xf>
    <xf numFmtId="0" fontId="6" fillId="10" borderId="0" xfId="0" applyNumberFormat="1" applyFont="1" applyFill="1" applyAlignment="1" applyProtection="1">
      <protection hidden="1"/>
    </xf>
    <xf numFmtId="0" fontId="6" fillId="10" borderId="23" xfId="0" applyNumberFormat="1" applyFont="1" applyFill="1" applyBorder="1" applyAlignment="1" applyProtection="1">
      <protection hidden="1"/>
    </xf>
    <xf numFmtId="0" fontId="6" fillId="10" borderId="12" xfId="0" applyNumberFormat="1" applyFont="1" applyFill="1" applyBorder="1" applyAlignment="1" applyProtection="1">
      <protection hidden="1"/>
    </xf>
    <xf numFmtId="0" fontId="10" fillId="10" borderId="12" xfId="0" applyNumberFormat="1" applyFont="1" applyFill="1" applyBorder="1" applyAlignment="1" applyProtection="1">
      <protection hidden="1"/>
    </xf>
    <xf numFmtId="0" fontId="10" fillId="8" borderId="4" xfId="0" applyNumberFormat="1" applyFont="1" applyFill="1" applyBorder="1" applyAlignment="1" applyProtection="1">
      <alignment horizontal="center" vertical="center"/>
      <protection hidden="1"/>
    </xf>
    <xf numFmtId="12" fontId="10" fillId="8" borderId="4" xfId="0" applyNumberFormat="1" applyFont="1" applyFill="1" applyBorder="1" applyAlignment="1" applyProtection="1">
      <alignment horizontal="center" vertical="center"/>
      <protection hidden="1"/>
    </xf>
    <xf numFmtId="12" fontId="10" fillId="0" borderId="4" xfId="0" applyNumberFormat="1" applyFont="1" applyBorder="1" applyAlignment="1" applyProtection="1">
      <alignment horizontal="center" vertical="center"/>
      <protection hidden="1"/>
    </xf>
    <xf numFmtId="0" fontId="10" fillId="0" borderId="4" xfId="0" applyNumberFormat="1" applyFont="1" applyBorder="1" applyAlignment="1" applyProtection="1">
      <alignment horizontal="center" vertical="center"/>
      <protection hidden="1"/>
    </xf>
    <xf numFmtId="3" fontId="10"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14" fillId="0" borderId="0" xfId="0" applyNumberFormat="1" applyFont="1" applyAlignment="1" applyProtection="1">
      <alignment horizontal="center"/>
      <protection hidden="1"/>
    </xf>
    <xf numFmtId="49" fontId="10" fillId="4" borderId="4" xfId="0" applyNumberFormat="1" applyFont="1" applyFill="1" applyBorder="1" applyAlignment="1">
      <alignment horizontal="center"/>
    </xf>
    <xf numFmtId="14" fontId="10" fillId="4" borderId="4" xfId="0" applyNumberFormat="1" applyFont="1" applyFill="1" applyBorder="1" applyAlignment="1">
      <alignment horizontal="center"/>
    </xf>
    <xf numFmtId="0" fontId="6" fillId="0" borderId="0" xfId="0" applyNumberFormat="1" applyFont="1" applyAlignment="1" applyProtection="1">
      <alignment horizontal="center" wrapText="1"/>
      <protection hidden="1"/>
    </xf>
    <xf numFmtId="0" fontId="6" fillId="10" borderId="11" xfId="0" applyNumberFormat="1" applyFont="1" applyFill="1" applyBorder="1" applyAlignment="1" applyProtection="1">
      <alignment vertical="center"/>
      <protection hidden="1"/>
    </xf>
    <xf numFmtId="0" fontId="10" fillId="0" borderId="4" xfId="0" applyNumberFormat="1" applyFont="1" applyBorder="1" applyAlignment="1">
      <alignment horizontal="center"/>
    </xf>
    <xf numFmtId="166" fontId="10" fillId="0" borderId="0" xfId="0" applyNumberFormat="1" applyFont="1" applyAlignment="1" applyProtection="1">
      <alignment horizontal="center"/>
      <protection hidden="1"/>
    </xf>
    <xf numFmtId="0" fontId="10" fillId="0" borderId="4" xfId="0" applyNumberFormat="1" applyFont="1" applyBorder="1" applyAlignment="1" applyProtection="1">
      <alignment horizontal="center"/>
      <protection hidden="1"/>
    </xf>
    <xf numFmtId="3" fontId="12" fillId="0" borderId="0" xfId="0" applyNumberFormat="1" applyFont="1" applyAlignment="1" applyProtection="1">
      <alignment horizontal="left"/>
      <protection hidden="1"/>
    </xf>
    <xf numFmtId="164" fontId="10" fillId="11" borderId="4" xfId="7" applyFont="1" applyFill="1" applyBorder="1" applyAlignment="1" applyProtection="1">
      <alignment vertical="center"/>
      <protection hidden="1"/>
    </xf>
    <xf numFmtId="164" fontId="6" fillId="11" borderId="4" xfId="7" applyFill="1" applyBorder="1" applyAlignment="1" applyProtection="1">
      <alignment vertical="center"/>
      <protection hidden="1"/>
    </xf>
    <xf numFmtId="0" fontId="10" fillId="11" borderId="4" xfId="0" applyNumberFormat="1" applyFont="1" applyFill="1" applyBorder="1" applyAlignment="1">
      <alignment horizontal="center"/>
    </xf>
    <xf numFmtId="0" fontId="10" fillId="11" borderId="4" xfId="0" applyNumberFormat="1" applyFont="1" applyFill="1" applyBorder="1" applyAlignment="1">
      <alignment horizontal="center" wrapText="1"/>
    </xf>
    <xf numFmtId="0" fontId="1" fillId="0" borderId="0" xfId="0" applyNumberFormat="1" applyFont="1" applyAlignment="1">
      <alignment vertical="center"/>
    </xf>
    <xf numFmtId="0" fontId="18" fillId="0" borderId="0" xfId="7" applyNumberFormat="1" applyFont="1" applyAlignment="1" applyProtection="1">
      <alignment vertical="center" wrapText="1"/>
      <protection hidden="1"/>
    </xf>
    <xf numFmtId="0" fontId="18" fillId="0" borderId="0" xfId="7" applyNumberFormat="1" applyFont="1" applyAlignment="1">
      <alignment vertical="center" wrapText="1"/>
    </xf>
    <xf numFmtId="0" fontId="6" fillId="0" borderId="0" xfId="7" applyNumberFormat="1" applyAlignment="1" applyProtection="1">
      <alignment horizontal="left" vertical="center"/>
      <protection hidden="1"/>
    </xf>
    <xf numFmtId="0" fontId="6" fillId="0" borderId="0" xfId="7" applyNumberFormat="1" applyAlignment="1">
      <alignment horizontal="left" vertical="center"/>
    </xf>
    <xf numFmtId="0" fontId="10" fillId="0" borderId="0" xfId="7" applyNumberFormat="1" applyFont="1" applyAlignment="1" applyProtection="1">
      <alignment horizontal="left" vertical="center"/>
      <protection hidden="1"/>
    </xf>
    <xf numFmtId="0" fontId="10" fillId="0" borderId="0" xfId="7" applyNumberFormat="1" applyFont="1" applyAlignment="1">
      <alignment horizontal="left" vertical="center"/>
    </xf>
    <xf numFmtId="0" fontId="10" fillId="0" borderId="4" xfId="7" applyNumberFormat="1" applyFont="1" applyBorder="1" applyAlignment="1" applyProtection="1">
      <alignment horizontal="left" vertical="center"/>
      <protection hidden="1"/>
    </xf>
    <xf numFmtId="0" fontId="10" fillId="0" borderId="4" xfId="7" applyNumberFormat="1" applyFont="1" applyBorder="1" applyAlignment="1" applyProtection="1">
      <alignment horizontal="left" vertical="center" wrapText="1"/>
      <protection hidden="1"/>
    </xf>
    <xf numFmtId="0" fontId="10" fillId="0" borderId="4" xfId="7" applyNumberFormat="1" applyFont="1" applyBorder="1" applyAlignment="1" applyProtection="1">
      <alignment horizontal="center" vertical="center"/>
      <protection hidden="1"/>
    </xf>
    <xf numFmtId="0" fontId="6" fillId="10" borderId="4" xfId="7" applyNumberFormat="1" applyFill="1" applyBorder="1" applyAlignment="1" applyProtection="1">
      <alignment horizontal="center" vertical="center"/>
      <protection hidden="1"/>
    </xf>
    <xf numFmtId="0" fontId="10" fillId="10" borderId="4" xfId="7" applyNumberFormat="1" applyFont="1" applyFill="1" applyBorder="1" applyAlignment="1" applyProtection="1">
      <alignment horizontal="center" vertical="center"/>
      <protection hidden="1"/>
    </xf>
    <xf numFmtId="164" fontId="10" fillId="11" borderId="20" xfId="7" applyFont="1" applyFill="1" applyBorder="1" applyAlignment="1" applyProtection="1">
      <alignment vertical="center"/>
      <protection hidden="1"/>
    </xf>
    <xf numFmtId="164" fontId="10" fillId="11" borderId="21" xfId="7" applyFont="1" applyFill="1" applyBorder="1" applyAlignment="1" applyProtection="1">
      <alignment horizontal="center" vertical="center"/>
      <protection hidden="1"/>
    </xf>
    <xf numFmtId="164" fontId="6" fillId="11" borderId="22" xfId="7" applyFill="1" applyBorder="1" applyAlignment="1" applyProtection="1">
      <alignment vertical="center"/>
      <protection hidden="1"/>
    </xf>
    <xf numFmtId="0" fontId="18" fillId="0" borderId="0" xfId="0" applyNumberFormat="1" applyFont="1" applyAlignment="1"/>
    <xf numFmtId="164" fontId="10" fillId="11" borderId="0" xfId="0" applyFont="1" applyFill="1" applyAlignment="1">
      <alignment horizontal="center" vertical="center" wrapText="1"/>
    </xf>
    <xf numFmtId="164" fontId="10" fillId="0" borderId="4" xfId="0" applyFont="1" applyBorder="1">
      <alignment horizontal="left" wrapText="1"/>
    </xf>
    <xf numFmtId="0" fontId="6" fillId="0" borderId="0" xfId="0" applyNumberFormat="1" applyFont="1" applyAlignment="1" applyProtection="1">
      <alignment vertical="center"/>
      <protection hidden="1"/>
    </xf>
    <xf numFmtId="0" fontId="10" fillId="0" borderId="0" xfId="0" applyNumberFormat="1" applyFont="1" applyAlignment="1" applyProtection="1">
      <alignment vertical="center"/>
      <protection hidden="1"/>
    </xf>
    <xf numFmtId="0" fontId="10" fillId="0" borderId="0" xfId="0" applyNumberFormat="1" applyFont="1" applyAlignment="1">
      <alignment vertical="center"/>
    </xf>
    <xf numFmtId="0" fontId="22" fillId="0" borderId="0" xfId="0" applyNumberFormat="1" applyFont="1" applyAlignment="1" applyProtection="1">
      <alignment horizontal="center" vertical="center"/>
      <protection hidden="1"/>
    </xf>
    <xf numFmtId="0" fontId="12" fillId="0" borderId="0" xfId="0" applyNumberFormat="1" applyFont="1" applyAlignment="1" applyProtection="1">
      <alignment horizontal="center"/>
      <protection hidden="1"/>
    </xf>
    <xf numFmtId="164" fontId="24" fillId="0" borderId="0" xfId="0" applyFont="1" applyAlignment="1">
      <alignment horizontal="left"/>
    </xf>
    <xf numFmtId="164" fontId="23" fillId="0" borderId="0" xfId="0" applyFont="1" applyAlignment="1">
      <alignment horizontal="center"/>
    </xf>
    <xf numFmtId="14" fontId="23" fillId="0" borderId="0" xfId="0" applyNumberFormat="1" applyFont="1" applyAlignment="1">
      <alignment horizontal="center"/>
    </xf>
    <xf numFmtId="0" fontId="23" fillId="0" borderId="0" xfId="0" applyNumberFormat="1" applyFont="1" applyAlignment="1">
      <alignment horizontal="center"/>
    </xf>
    <xf numFmtId="3" fontId="23" fillId="13" borderId="20" xfId="0" applyNumberFormat="1" applyFont="1" applyFill="1" applyBorder="1" applyAlignment="1">
      <alignment horizontal="right"/>
    </xf>
    <xf numFmtId="0" fontId="23" fillId="13" borderId="22" xfId="0" applyNumberFormat="1" applyFont="1" applyFill="1" applyBorder="1" applyAlignment="1">
      <alignment horizontal="left"/>
    </xf>
    <xf numFmtId="3" fontId="23" fillId="13" borderId="4" xfId="0" quotePrefix="1" applyNumberFormat="1" applyFont="1" applyFill="1" applyBorder="1" applyAlignment="1">
      <alignment horizontal="center"/>
    </xf>
    <xf numFmtId="3" fontId="23" fillId="13" borderId="4" xfId="0" applyNumberFormat="1" applyFont="1" applyFill="1" applyBorder="1" applyAlignment="1">
      <alignment horizontal="center"/>
    </xf>
    <xf numFmtId="164" fontId="23" fillId="0" borderId="0" xfId="0" applyFont="1" applyAlignment="1">
      <alignment horizontal="center" vertical="center"/>
    </xf>
    <xf numFmtId="165" fontId="23" fillId="0" borderId="0" xfId="0" applyNumberFormat="1" applyFont="1" applyAlignment="1">
      <alignment horizontal="center"/>
    </xf>
    <xf numFmtId="0" fontId="10" fillId="0" borderId="10" xfId="0" applyNumberFormat="1" applyFont="1" applyBorder="1" applyAlignment="1">
      <alignment horizontal="center" vertical="center"/>
    </xf>
    <xf numFmtId="14" fontId="10" fillId="0" borderId="0" xfId="0" applyNumberFormat="1" applyFont="1" applyAlignment="1">
      <alignment horizontal="center"/>
    </xf>
    <xf numFmtId="164" fontId="23" fillId="14" borderId="38" xfId="0" applyFont="1" applyFill="1" applyBorder="1" applyAlignment="1">
      <alignment horizontal="center"/>
    </xf>
    <xf numFmtId="164" fontId="23" fillId="14" borderId="39" xfId="0" applyFont="1" applyFill="1" applyBorder="1" applyAlignment="1">
      <alignment horizontal="center"/>
    </xf>
    <xf numFmtId="164" fontId="24" fillId="0" borderId="0" xfId="0" applyFont="1" applyAlignment="1">
      <alignment horizontal="left" vertical="center"/>
    </xf>
    <xf numFmtId="164" fontId="23" fillId="15" borderId="21" xfId="0" applyFont="1" applyFill="1" applyBorder="1" applyAlignment="1">
      <alignment horizontal="center" vertical="center"/>
    </xf>
    <xf numFmtId="165" fontId="23" fillId="15" borderId="21" xfId="0" applyNumberFormat="1" applyFont="1" applyFill="1" applyBorder="1" applyAlignment="1">
      <alignment horizontal="center" vertical="center"/>
    </xf>
    <xf numFmtId="165" fontId="23" fillId="15" borderId="22" xfId="0" applyNumberFormat="1" applyFont="1" applyFill="1" applyBorder="1" applyAlignment="1">
      <alignment horizontal="center" vertical="center"/>
    </xf>
    <xf numFmtId="164" fontId="25" fillId="15" borderId="20" xfId="0" applyFont="1" applyFill="1" applyBorder="1" applyAlignment="1">
      <alignment horizontal="left" vertical="center"/>
    </xf>
    <xf numFmtId="164" fontId="23" fillId="15" borderId="22" xfId="0" applyFont="1" applyFill="1" applyBorder="1" applyAlignment="1">
      <alignment horizontal="center" vertical="center"/>
    </xf>
    <xf numFmtId="164" fontId="27" fillId="15" borderId="10" xfId="0" applyFont="1" applyFill="1" applyBorder="1" applyAlignment="1">
      <alignment horizontal="center" vertical="center"/>
    </xf>
    <xf numFmtId="0" fontId="0" fillId="0" borderId="0" xfId="0" applyNumberFormat="1" applyAlignment="1">
      <alignment vertical="center"/>
    </xf>
    <xf numFmtId="165" fontId="23" fillId="0" borderId="0" xfId="0" applyNumberFormat="1" applyFont="1" applyAlignment="1">
      <alignment horizontal="center" vertical="center"/>
    </xf>
    <xf numFmtId="165" fontId="23" fillId="9" borderId="4" xfId="0" applyNumberFormat="1" applyFont="1" applyFill="1" applyBorder="1" applyAlignment="1">
      <alignment horizontal="center" vertical="center"/>
    </xf>
    <xf numFmtId="165" fontId="23" fillId="14" borderId="4" xfId="0" applyNumberFormat="1" applyFont="1" applyFill="1" applyBorder="1" applyAlignment="1">
      <alignment horizontal="center" vertical="center"/>
    </xf>
    <xf numFmtId="165" fontId="23" fillId="6" borderId="4" xfId="0" applyNumberFormat="1" applyFont="1" applyFill="1" applyBorder="1" applyAlignment="1">
      <alignment horizontal="center" vertical="center"/>
    </xf>
    <xf numFmtId="165" fontId="23" fillId="5" borderId="4" xfId="0" applyNumberFormat="1" applyFont="1" applyFill="1" applyBorder="1" applyAlignment="1">
      <alignment horizontal="center" vertical="center"/>
    </xf>
    <xf numFmtId="3" fontId="23" fillId="14" borderId="20" xfId="0" applyNumberFormat="1" applyFont="1" applyFill="1" applyBorder="1" applyAlignment="1">
      <alignment horizontal="right" vertical="center"/>
    </xf>
    <xf numFmtId="0" fontId="23" fillId="14" borderId="22" xfId="0" applyNumberFormat="1" applyFont="1" applyFill="1" applyBorder="1" applyAlignment="1">
      <alignment horizontal="left" vertical="center"/>
    </xf>
    <xf numFmtId="3" fontId="23" fillId="14" borderId="4" xfId="14" applyNumberFormat="1" applyFont="1" applyFill="1" applyBorder="1" applyAlignment="1">
      <alignment horizontal="center" vertical="center"/>
    </xf>
    <xf numFmtId="164" fontId="23" fillId="14" borderId="4" xfId="0" applyFont="1" applyFill="1" applyBorder="1" applyAlignment="1">
      <alignment horizontal="left" vertical="center"/>
    </xf>
    <xf numFmtId="164" fontId="28" fillId="15" borderId="21" xfId="0" applyFont="1" applyFill="1" applyBorder="1" applyAlignment="1">
      <alignment horizontal="center" vertical="center"/>
    </xf>
    <xf numFmtId="164" fontId="29" fillId="15" borderId="34" xfId="0" applyFont="1" applyFill="1" applyBorder="1" applyAlignment="1">
      <alignment horizontal="center" vertical="center"/>
    </xf>
    <xf numFmtId="164" fontId="28" fillId="14" borderId="36" xfId="0" applyFont="1" applyFill="1" applyBorder="1" applyAlignment="1">
      <alignment horizontal="center" vertical="center" wrapText="1"/>
    </xf>
    <xf numFmtId="164" fontId="27" fillId="15" borderId="4" xfId="0" applyFont="1" applyFill="1" applyBorder="1" applyAlignment="1">
      <alignment horizontal="center" vertical="center"/>
    </xf>
    <xf numFmtId="0" fontId="0" fillId="0" borderId="0" xfId="0" applyNumberFormat="1" applyAlignment="1">
      <alignment vertical="top" wrapText="1"/>
    </xf>
    <xf numFmtId="0" fontId="0" fillId="0" borderId="0" xfId="0" applyNumberFormat="1" applyAlignment="1">
      <alignment wrapText="1"/>
    </xf>
    <xf numFmtId="3" fontId="13" fillId="0" borderId="0" xfId="0" applyNumberFormat="1" applyFont="1" applyAlignment="1" applyProtection="1">
      <alignment horizontal="center" vertical="center"/>
      <protection hidden="1"/>
    </xf>
    <xf numFmtId="165" fontId="10" fillId="0" borderId="0" xfId="12" applyNumberFormat="1" applyFont="1" applyFill="1" applyBorder="1" applyAlignment="1" applyProtection="1">
      <alignment horizontal="right" vertical="center"/>
      <protection hidden="1"/>
    </xf>
    <xf numFmtId="164" fontId="10" fillId="0" borderId="0" xfId="0" applyFont="1" applyAlignment="1">
      <alignment horizontal="center" wrapText="1"/>
    </xf>
    <xf numFmtId="164" fontId="10" fillId="0" borderId="0" xfId="0" applyFont="1" applyAlignment="1">
      <alignment horizontal="center" vertical="center" wrapText="1"/>
    </xf>
    <xf numFmtId="0" fontId="12" fillId="0" borderId="0" xfId="0" applyNumberFormat="1" applyFont="1" applyAlignment="1" applyProtection="1">
      <protection hidden="1"/>
    </xf>
    <xf numFmtId="3" fontId="12" fillId="0" borderId="0" xfId="0" applyNumberFormat="1" applyFont="1" applyAlignment="1" applyProtection="1">
      <alignment horizontal="center"/>
      <protection hidden="1"/>
    </xf>
    <xf numFmtId="0" fontId="13" fillId="0" borderId="0" xfId="0" applyNumberFormat="1" applyFont="1" applyAlignment="1" applyProtection="1">
      <protection hidden="1"/>
    </xf>
    <xf numFmtId="3" fontId="13" fillId="0" borderId="0" xfId="0" applyNumberFormat="1" applyFont="1" applyAlignment="1" applyProtection="1">
      <alignment horizontal="center"/>
      <protection hidden="1"/>
    </xf>
    <xf numFmtId="164" fontId="29" fillId="15" borderId="21" xfId="0" applyFont="1" applyFill="1" applyBorder="1" applyAlignment="1">
      <alignment horizontal="center" vertical="center"/>
    </xf>
    <xf numFmtId="164" fontId="28" fillId="5" borderId="40" xfId="0" applyFont="1" applyFill="1" applyBorder="1" applyAlignment="1">
      <alignment horizontal="center" vertical="center"/>
    </xf>
    <xf numFmtId="164" fontId="28" fillId="5" borderId="41" xfId="0" applyFont="1" applyFill="1" applyBorder="1" applyAlignment="1">
      <alignment horizontal="center" vertical="center"/>
    </xf>
    <xf numFmtId="164" fontId="23" fillId="0" borderId="28" xfId="0" applyFont="1" applyBorder="1" applyAlignment="1">
      <alignment horizontal="center"/>
    </xf>
    <xf numFmtId="164" fontId="23" fillId="0" borderId="35" xfId="0" applyFont="1" applyBorder="1" applyAlignment="1">
      <alignment horizontal="center"/>
    </xf>
    <xf numFmtId="3" fontId="28" fillId="5" borderId="43" xfId="0" applyNumberFormat="1" applyFont="1" applyFill="1" applyBorder="1" applyAlignment="1">
      <alignment horizontal="center" vertical="center"/>
    </xf>
    <xf numFmtId="3" fontId="28" fillId="5" borderId="44" xfId="0" applyNumberFormat="1" applyFont="1" applyFill="1" applyBorder="1" applyAlignment="1">
      <alignment horizontal="center" vertical="center"/>
    </xf>
    <xf numFmtId="0" fontId="6" fillId="10" borderId="11" xfId="0" applyNumberFormat="1" applyFont="1" applyFill="1" applyBorder="1" applyAlignment="1" applyProtection="1">
      <alignment wrapText="1"/>
      <protection hidden="1"/>
    </xf>
    <xf numFmtId="0" fontId="10" fillId="0" borderId="1" xfId="0" applyNumberFormat="1" applyFont="1" applyBorder="1" applyAlignment="1" applyProtection="1">
      <alignment horizontal="center"/>
      <protection hidden="1"/>
    </xf>
    <xf numFmtId="0" fontId="10" fillId="8" borderId="1" xfId="0" applyNumberFormat="1" applyFont="1" applyFill="1" applyBorder="1" applyAlignment="1" applyProtection="1">
      <alignment horizontal="center" vertical="center"/>
      <protection hidden="1"/>
    </xf>
    <xf numFmtId="0" fontId="6" fillId="10" borderId="11" xfId="0" applyNumberFormat="1" applyFont="1" applyFill="1" applyBorder="1" applyAlignment="1" applyProtection="1">
      <protection hidden="1"/>
    </xf>
    <xf numFmtId="165" fontId="10" fillId="0" borderId="26" xfId="12" applyNumberFormat="1" applyFont="1" applyBorder="1" applyAlignment="1" applyProtection="1">
      <alignment horizontal="right" vertical="center"/>
      <protection hidden="1"/>
    </xf>
    <xf numFmtId="165" fontId="10" fillId="0" borderId="2" xfId="12" applyNumberFormat="1" applyFont="1" applyBorder="1" applyAlignment="1" applyProtection="1">
      <alignment horizontal="right" vertical="center"/>
      <protection hidden="1"/>
    </xf>
    <xf numFmtId="0" fontId="10" fillId="0" borderId="6" xfId="0" applyNumberFormat="1" applyFont="1" applyBorder="1" applyAlignment="1" applyProtection="1">
      <alignment horizontal="center"/>
      <protection hidden="1"/>
    </xf>
    <xf numFmtId="165" fontId="10" fillId="0" borderId="9" xfId="12" applyNumberFormat="1" applyFont="1" applyBorder="1" applyAlignment="1" applyProtection="1">
      <alignment horizontal="right" vertical="center"/>
      <protection hidden="1"/>
    </xf>
    <xf numFmtId="12" fontId="10" fillId="8" borderId="1" xfId="0" applyNumberFormat="1" applyFont="1" applyFill="1" applyBorder="1" applyAlignment="1" applyProtection="1">
      <alignment horizontal="center" vertical="center"/>
      <protection hidden="1"/>
    </xf>
    <xf numFmtId="0" fontId="6" fillId="10" borderId="48" xfId="0" applyNumberFormat="1" applyFont="1" applyFill="1" applyBorder="1" applyAlignment="1" applyProtection="1">
      <protection hidden="1"/>
    </xf>
    <xf numFmtId="12" fontId="10" fillId="0" borderId="1" xfId="0" applyNumberFormat="1" applyFont="1" applyBorder="1" applyAlignment="1" applyProtection="1">
      <alignment horizontal="center" vertical="center"/>
      <protection hidden="1"/>
    </xf>
    <xf numFmtId="0" fontId="6" fillId="10" borderId="27" xfId="0" applyNumberFormat="1" applyFont="1" applyFill="1" applyBorder="1" applyAlignment="1" applyProtection="1">
      <protection hidden="1"/>
    </xf>
    <xf numFmtId="0" fontId="13" fillId="9" borderId="49" xfId="3" applyNumberFormat="1" applyFont="1" applyFill="1" applyBorder="1" applyAlignment="1" applyProtection="1">
      <alignment vertical="center" wrapText="1"/>
      <protection hidden="1"/>
    </xf>
    <xf numFmtId="0" fontId="13" fillId="9" borderId="50" xfId="3" applyNumberFormat="1" applyFont="1" applyFill="1" applyBorder="1" applyAlignment="1" applyProtection="1">
      <alignment horizontal="center" vertical="center" wrapText="1"/>
      <protection hidden="1"/>
    </xf>
    <xf numFmtId="0" fontId="16" fillId="9" borderId="50" xfId="3" applyNumberFormat="1" applyFont="1" applyFill="1" applyBorder="1" applyAlignment="1" applyProtection="1">
      <alignment horizontal="center" vertical="center" wrapText="1"/>
      <protection hidden="1"/>
    </xf>
    <xf numFmtId="0" fontId="13" fillId="9" borderId="50" xfId="0" applyNumberFormat="1" applyFont="1" applyFill="1" applyBorder="1" applyAlignment="1" applyProtection="1">
      <alignment horizontal="center" vertical="center" wrapText="1"/>
      <protection hidden="1"/>
    </xf>
    <xf numFmtId="0" fontId="13" fillId="7" borderId="50" xfId="0" applyNumberFormat="1" applyFont="1" applyFill="1" applyBorder="1" applyAlignment="1" applyProtection="1">
      <alignment horizontal="center" vertical="center" wrapText="1"/>
      <protection hidden="1"/>
    </xf>
    <xf numFmtId="1" fontId="10" fillId="9" borderId="50" xfId="3" applyNumberFormat="1" applyFont="1" applyFill="1" applyBorder="1" applyAlignment="1" applyProtection="1">
      <alignment horizontal="center" vertical="center" wrapText="1"/>
      <protection hidden="1"/>
    </xf>
    <xf numFmtId="0" fontId="6" fillId="10" borderId="14" xfId="0" applyNumberFormat="1" applyFont="1" applyFill="1" applyBorder="1" applyAlignment="1" applyProtection="1">
      <alignment wrapText="1"/>
      <protection hidden="1"/>
    </xf>
    <xf numFmtId="166" fontId="13" fillId="7" borderId="51" xfId="0" applyNumberFormat="1" applyFont="1" applyFill="1" applyBorder="1" applyAlignment="1" applyProtection="1">
      <alignment horizontal="center" vertical="center" wrapText="1"/>
      <protection hidden="1"/>
    </xf>
    <xf numFmtId="0" fontId="10" fillId="5" borderId="50" xfId="3" applyNumberFormat="1" applyFont="1" applyFill="1" applyBorder="1" applyAlignment="1" applyProtection="1">
      <alignment horizontal="center" vertical="center" wrapText="1"/>
      <protection hidden="1"/>
    </xf>
    <xf numFmtId="0" fontId="10" fillId="5" borderId="50" xfId="3" applyNumberFormat="1" applyFont="1" applyFill="1" applyBorder="1" applyAlignment="1" applyProtection="1">
      <alignment horizontal="left" vertical="center" indent="1"/>
      <protection hidden="1"/>
    </xf>
    <xf numFmtId="3" fontId="10" fillId="5" borderId="50" xfId="3" applyNumberFormat="1" applyFont="1" applyFill="1" applyBorder="1" applyAlignment="1" applyProtection="1">
      <alignment horizontal="center" vertical="center"/>
      <protection hidden="1"/>
    </xf>
    <xf numFmtId="0" fontId="10" fillId="10" borderId="14" xfId="0" applyNumberFormat="1" applyFont="1" applyFill="1" applyBorder="1" applyAlignment="1" applyProtection="1">
      <protection hidden="1"/>
    </xf>
    <xf numFmtId="0" fontId="10" fillId="0" borderId="1" xfId="0" applyNumberFormat="1" applyFont="1" applyBorder="1" applyAlignment="1" applyProtection="1">
      <alignment horizontal="center" vertical="center"/>
      <protection hidden="1"/>
    </xf>
    <xf numFmtId="0" fontId="10" fillId="8" borderId="26" xfId="0" applyNumberFormat="1" applyFont="1" applyFill="1" applyBorder="1" applyAlignment="1" applyProtection="1">
      <alignment horizontal="center" vertical="center"/>
      <protection hidden="1"/>
    </xf>
    <xf numFmtId="0" fontId="10" fillId="8" borderId="2" xfId="0" applyNumberFormat="1" applyFont="1" applyFill="1" applyBorder="1" applyAlignment="1" applyProtection="1">
      <alignment horizontal="center" vertical="center"/>
      <protection hidden="1"/>
    </xf>
    <xf numFmtId="0" fontId="10" fillId="0" borderId="6" xfId="0" applyNumberFormat="1" applyFont="1" applyBorder="1" applyAlignment="1" applyProtection="1">
      <alignment horizontal="center" vertical="center"/>
      <protection hidden="1"/>
    </xf>
    <xf numFmtId="0" fontId="10" fillId="8" borderId="6" xfId="0" applyNumberFormat="1" applyFont="1" applyFill="1" applyBorder="1" applyAlignment="1" applyProtection="1">
      <alignment horizontal="center" vertical="center"/>
      <protection hidden="1"/>
    </xf>
    <xf numFmtId="0" fontId="10" fillId="8" borderId="9" xfId="0" applyNumberFormat="1" applyFont="1" applyFill="1" applyBorder="1" applyAlignment="1" applyProtection="1">
      <alignment horizontal="center" vertical="center"/>
      <protection hidden="1"/>
    </xf>
    <xf numFmtId="0" fontId="10" fillId="10" borderId="0" xfId="0" applyNumberFormat="1" applyFont="1" applyFill="1" applyAlignment="1" applyProtection="1">
      <protection hidden="1"/>
    </xf>
    <xf numFmtId="0" fontId="10" fillId="12" borderId="14" xfId="0" applyNumberFormat="1" applyFont="1" applyFill="1" applyBorder="1" applyAlignment="1" applyProtection="1">
      <alignment horizontal="center"/>
      <protection hidden="1"/>
    </xf>
    <xf numFmtId="0" fontId="10" fillId="12" borderId="14" xfId="0" applyNumberFormat="1" applyFont="1" applyFill="1" applyBorder="1" applyAlignment="1" applyProtection="1">
      <alignment horizontal="center" vertical="center"/>
      <protection hidden="1"/>
    </xf>
    <xf numFmtId="3" fontId="13" fillId="12" borderId="14" xfId="0" applyNumberFormat="1" applyFont="1" applyFill="1" applyBorder="1" applyAlignment="1" applyProtection="1">
      <alignment horizontal="center" vertical="center"/>
      <protection hidden="1"/>
    </xf>
    <xf numFmtId="3" fontId="13" fillId="12" borderId="53" xfId="0" applyNumberFormat="1" applyFont="1" applyFill="1" applyBorder="1" applyAlignment="1" applyProtection="1">
      <alignment horizontal="center" vertical="center"/>
      <protection hidden="1"/>
    </xf>
    <xf numFmtId="165" fontId="10" fillId="12" borderId="19" xfId="12" applyNumberFormat="1" applyFont="1" applyFill="1" applyBorder="1" applyAlignment="1" applyProtection="1">
      <alignment horizontal="right" vertical="center"/>
      <protection hidden="1"/>
    </xf>
    <xf numFmtId="164" fontId="23" fillId="14" borderId="37" xfId="0" applyFont="1" applyFill="1" applyBorder="1" applyAlignment="1">
      <alignment horizontal="center"/>
    </xf>
    <xf numFmtId="164" fontId="29" fillId="15" borderId="21" xfId="0" applyFont="1" applyFill="1" applyBorder="1" applyAlignment="1">
      <alignment horizontal="left" vertical="center"/>
    </xf>
    <xf numFmtId="164" fontId="28" fillId="14" borderId="58" xfId="0" applyFont="1" applyFill="1" applyBorder="1" applyAlignment="1">
      <alignment horizontal="center" vertical="center"/>
    </xf>
    <xf numFmtId="164" fontId="23" fillId="14" borderId="57" xfId="0" applyFont="1" applyFill="1" applyBorder="1" applyAlignment="1">
      <alignment horizontal="center"/>
    </xf>
    <xf numFmtId="164" fontId="28" fillId="15" borderId="55" xfId="0" applyFont="1" applyFill="1" applyBorder="1" applyAlignment="1">
      <alignment horizontal="center" vertical="center"/>
    </xf>
    <xf numFmtId="164" fontId="28" fillId="14" borderId="56" xfId="0" applyFont="1" applyFill="1" applyBorder="1" applyAlignment="1">
      <alignment horizontal="center" vertical="center"/>
    </xf>
    <xf numFmtId="3" fontId="28" fillId="5" borderId="63" xfId="0" applyNumberFormat="1" applyFont="1" applyFill="1" applyBorder="1" applyAlignment="1">
      <alignment horizontal="center" vertical="center"/>
    </xf>
    <xf numFmtId="164" fontId="23" fillId="0" borderId="55" xfId="0" applyFont="1" applyBorder="1" applyAlignment="1">
      <alignment horizontal="center"/>
    </xf>
    <xf numFmtId="164" fontId="23" fillId="5" borderId="21" xfId="0" applyFont="1" applyFill="1" applyBorder="1" applyAlignment="1">
      <alignment horizontal="center"/>
    </xf>
    <xf numFmtId="164" fontId="23" fillId="5" borderId="22" xfId="0" applyFont="1" applyFill="1" applyBorder="1" applyAlignment="1">
      <alignment horizontal="center"/>
    </xf>
    <xf numFmtId="0" fontId="30" fillId="0" borderId="0" xfId="0" applyNumberFormat="1" applyFont="1" applyAlignment="1">
      <alignment vertical="center"/>
    </xf>
    <xf numFmtId="44" fontId="30" fillId="0" borderId="0" xfId="12" applyFont="1" applyFill="1" applyAlignment="1">
      <alignment horizontal="center" vertical="center"/>
    </xf>
    <xf numFmtId="0" fontId="31" fillId="0" borderId="0" xfId="0" applyNumberFormat="1" applyFont="1" applyAlignment="1">
      <alignment vertical="center"/>
    </xf>
    <xf numFmtId="0" fontId="1" fillId="10" borderId="16" xfId="0" applyNumberFormat="1" applyFont="1" applyFill="1" applyBorder="1" applyAlignment="1">
      <alignment vertical="center"/>
    </xf>
    <xf numFmtId="44" fontId="13" fillId="16" borderId="64" xfId="12" applyFont="1" applyFill="1" applyBorder="1" applyAlignment="1">
      <alignment horizontal="center" vertical="center" wrapText="1"/>
    </xf>
    <xf numFmtId="0" fontId="32" fillId="16" borderId="17" xfId="0" applyNumberFormat="1" applyFont="1" applyFill="1" applyBorder="1" applyAlignment="1">
      <alignment horizontal="right" vertical="center"/>
    </xf>
    <xf numFmtId="0" fontId="33" fillId="0" borderId="0" xfId="0" applyNumberFormat="1" applyFont="1" applyAlignment="1">
      <alignment vertical="center"/>
    </xf>
    <xf numFmtId="0" fontId="1" fillId="10" borderId="65" xfId="0" applyNumberFormat="1" applyFont="1" applyFill="1" applyBorder="1" applyAlignment="1">
      <alignment vertical="center"/>
    </xf>
    <xf numFmtId="44" fontId="13" fillId="0" borderId="0" xfId="12" applyFont="1" applyFill="1" applyBorder="1" applyAlignment="1">
      <alignment horizontal="center" vertical="center" wrapText="1"/>
    </xf>
    <xf numFmtId="0" fontId="34" fillId="10" borderId="15" xfId="0" applyNumberFormat="1" applyFont="1" applyFill="1" applyBorder="1" applyAlignment="1">
      <alignment vertical="center"/>
    </xf>
    <xf numFmtId="0" fontId="35" fillId="3" borderId="14" xfId="0" applyNumberFormat="1" applyFont="1" applyFill="1" applyBorder="1" applyAlignment="1">
      <alignment horizontal="center" vertical="center"/>
    </xf>
    <xf numFmtId="0" fontId="34" fillId="9" borderId="17" xfId="0" applyNumberFormat="1" applyFont="1" applyFill="1" applyBorder="1" applyAlignment="1">
      <alignment vertical="center"/>
    </xf>
    <xf numFmtId="0" fontId="34" fillId="0" borderId="0" xfId="0" applyNumberFormat="1" applyFont="1" applyAlignment="1">
      <alignment vertical="center"/>
    </xf>
    <xf numFmtId="0" fontId="13" fillId="16" borderId="1" xfId="0" applyNumberFormat="1" applyFont="1" applyFill="1" applyBorder="1" applyAlignment="1">
      <alignment horizontal="left" vertical="center"/>
    </xf>
    <xf numFmtId="44" fontId="13" fillId="16" borderId="14" xfId="12" applyFont="1" applyFill="1" applyBorder="1" applyAlignment="1">
      <alignment horizontal="center" vertical="center" wrapText="1"/>
    </xf>
    <xf numFmtId="0" fontId="12" fillId="16" borderId="1" xfId="0" applyNumberFormat="1" applyFont="1" applyFill="1" applyBorder="1" applyAlignment="1">
      <alignment horizontal="left" vertical="center"/>
    </xf>
    <xf numFmtId="0" fontId="36" fillId="10" borderId="65" xfId="0" applyNumberFormat="1" applyFont="1" applyFill="1" applyBorder="1" applyAlignment="1">
      <alignment vertical="center"/>
    </xf>
    <xf numFmtId="0" fontId="13" fillId="0" borderId="0" xfId="0" applyNumberFormat="1" applyFont="1" applyAlignment="1">
      <alignment horizontal="center" vertical="center"/>
    </xf>
    <xf numFmtId="0" fontId="13" fillId="17" borderId="66" xfId="0" applyNumberFormat="1" applyFont="1" applyFill="1" applyBorder="1" applyAlignment="1">
      <alignment vertical="center" wrapText="1"/>
    </xf>
    <xf numFmtId="0" fontId="37" fillId="0" borderId="0" xfId="0" applyNumberFormat="1" applyFont="1" applyAlignment="1">
      <alignment vertical="center"/>
    </xf>
    <xf numFmtId="0" fontId="13" fillId="18" borderId="67" xfId="0" applyNumberFormat="1" applyFont="1" applyFill="1" applyBorder="1" applyAlignment="1">
      <alignment vertical="center" wrapText="1"/>
    </xf>
    <xf numFmtId="0" fontId="13" fillId="6" borderId="67" xfId="0" applyNumberFormat="1" applyFont="1" applyFill="1" applyBorder="1" applyAlignment="1">
      <alignment vertical="center" wrapText="1"/>
    </xf>
    <xf numFmtId="0" fontId="30" fillId="10" borderId="65" xfId="0" applyNumberFormat="1" applyFont="1" applyFill="1" applyBorder="1" applyAlignment="1">
      <alignment vertical="center"/>
    </xf>
    <xf numFmtId="0" fontId="1" fillId="0" borderId="67" xfId="0" applyNumberFormat="1" applyFont="1" applyBorder="1" applyAlignment="1">
      <alignment horizontal="left" vertical="center" wrapText="1"/>
    </xf>
    <xf numFmtId="0" fontId="13" fillId="7" borderId="67" xfId="0" applyNumberFormat="1" applyFont="1" applyFill="1" applyBorder="1" applyAlignment="1">
      <alignment vertical="center" wrapText="1"/>
    </xf>
    <xf numFmtId="0" fontId="38" fillId="10" borderId="65" xfId="0" applyNumberFormat="1" applyFont="1" applyFill="1" applyBorder="1" applyAlignment="1">
      <alignment vertical="center"/>
    </xf>
    <xf numFmtId="0" fontId="38" fillId="0" borderId="0" xfId="0" applyNumberFormat="1" applyFont="1" applyAlignment="1">
      <alignment vertical="center"/>
    </xf>
    <xf numFmtId="0" fontId="35" fillId="4" borderId="0" xfId="0" applyNumberFormat="1" applyFont="1" applyFill="1" applyAlignment="1">
      <alignment horizontal="right" vertical="center" wrapText="1"/>
    </xf>
    <xf numFmtId="0" fontId="39" fillId="0" borderId="0" xfId="0" applyNumberFormat="1" applyFont="1" applyAlignment="1">
      <alignment vertical="center"/>
    </xf>
    <xf numFmtId="0" fontId="13" fillId="0" borderId="0" xfId="0" applyNumberFormat="1" applyFont="1" applyAlignment="1">
      <alignment horizontal="right" vertical="center" wrapText="1"/>
    </xf>
    <xf numFmtId="0" fontId="28" fillId="0" borderId="0" xfId="0" applyNumberFormat="1" applyFont="1" applyAlignment="1">
      <alignment vertical="center"/>
    </xf>
    <xf numFmtId="0" fontId="40" fillId="0" borderId="0" xfId="0" applyNumberFormat="1" applyFont="1" applyAlignment="1">
      <alignment vertical="center"/>
    </xf>
    <xf numFmtId="1" fontId="12" fillId="0" borderId="0" xfId="0" applyNumberFormat="1" applyFont="1" applyAlignment="1" applyProtection="1">
      <alignment horizontal="center"/>
      <protection hidden="1"/>
    </xf>
    <xf numFmtId="171" fontId="6" fillId="0" borderId="0" xfId="0" applyNumberFormat="1" applyFont="1" applyAlignment="1" applyProtection="1">
      <alignment horizontal="center" vertical="center"/>
      <protection hidden="1"/>
    </xf>
    <xf numFmtId="171" fontId="10" fillId="0" borderId="0" xfId="0" applyNumberFormat="1" applyFont="1" applyAlignment="1" applyProtection="1">
      <alignment horizontal="center" vertical="center"/>
      <protection hidden="1"/>
    </xf>
    <xf numFmtId="171" fontId="6" fillId="0" borderId="0" xfId="0" applyNumberFormat="1" applyFont="1" applyAlignment="1"/>
    <xf numFmtId="171" fontId="18" fillId="0" borderId="0" xfId="7" applyNumberFormat="1" applyFont="1" applyAlignment="1">
      <alignment vertical="center" wrapText="1"/>
    </xf>
    <xf numFmtId="171" fontId="6" fillId="0" borderId="0" xfId="7" applyNumberFormat="1" applyAlignment="1">
      <alignment horizontal="left" vertical="center"/>
    </xf>
    <xf numFmtId="171" fontId="22" fillId="0" borderId="0" xfId="7" applyNumberFormat="1" applyFont="1" applyAlignment="1">
      <alignment horizontal="left" vertical="center"/>
    </xf>
    <xf numFmtId="14" fontId="22" fillId="0" borderId="0" xfId="0" applyNumberFormat="1" applyFont="1" applyAlignment="1">
      <alignment horizontal="left"/>
    </xf>
    <xf numFmtId="0" fontId="13" fillId="0" borderId="4" xfId="7" applyNumberFormat="1" applyFont="1" applyBorder="1" applyAlignment="1" applyProtection="1">
      <alignment horizontal="center" vertical="center"/>
      <protection hidden="1"/>
    </xf>
    <xf numFmtId="0" fontId="1" fillId="0" borderId="0" xfId="7" applyNumberFormat="1" applyFont="1" applyAlignment="1" applyProtection="1">
      <alignment horizontal="left" vertical="center"/>
      <protection hidden="1"/>
    </xf>
    <xf numFmtId="0" fontId="1" fillId="10" borderId="4" xfId="7" applyNumberFormat="1" applyFont="1" applyFill="1" applyBorder="1" applyAlignment="1" applyProtection="1">
      <alignment horizontal="center" vertical="center"/>
      <protection hidden="1"/>
    </xf>
    <xf numFmtId="0" fontId="1" fillId="0" borderId="0" xfId="7" applyNumberFormat="1" applyFont="1" applyAlignment="1">
      <alignment horizontal="left" vertical="center"/>
    </xf>
    <xf numFmtId="44" fontId="13" fillId="12" borderId="52" xfId="12" applyFont="1" applyFill="1" applyBorder="1" applyAlignment="1" applyProtection="1">
      <alignment horizontal="center" vertical="center"/>
      <protection locked="0"/>
    </xf>
    <xf numFmtId="0" fontId="13" fillId="5" borderId="49" xfId="3" applyNumberFormat="1" applyFont="1" applyFill="1" applyBorder="1" applyAlignment="1" applyProtection="1">
      <alignment horizontal="center" vertical="center" wrapText="1"/>
      <protection hidden="1"/>
    </xf>
    <xf numFmtId="0" fontId="41" fillId="12" borderId="17" xfId="0" applyNumberFormat="1" applyFont="1" applyFill="1" applyBorder="1" applyAlignment="1">
      <alignment horizontal="left" vertical="center"/>
    </xf>
    <xf numFmtId="44" fontId="13" fillId="0" borderId="0" xfId="12" applyFont="1" applyFill="1" applyBorder="1" applyAlignment="1" applyProtection="1">
      <alignment horizontal="center" vertical="center"/>
      <protection locked="0"/>
    </xf>
    <xf numFmtId="164" fontId="42" fillId="14" borderId="38" xfId="0" applyFont="1" applyFill="1" applyBorder="1" applyAlignment="1">
      <alignment horizontal="left" vertical="center"/>
    </xf>
    <xf numFmtId="0" fontId="35" fillId="12" borderId="4" xfId="0" applyNumberFormat="1" applyFont="1" applyFill="1" applyBorder="1" applyAlignment="1">
      <alignment horizontal="center" vertical="center" wrapText="1"/>
    </xf>
    <xf numFmtId="0" fontId="35" fillId="6" borderId="4" xfId="0" applyNumberFormat="1" applyFont="1" applyFill="1" applyBorder="1" applyAlignment="1">
      <alignment horizontal="center" vertical="center" wrapText="1"/>
    </xf>
    <xf numFmtId="0" fontId="35" fillId="5" borderId="4" xfId="0" applyNumberFormat="1" applyFont="1" applyFill="1" applyBorder="1" applyAlignment="1">
      <alignment horizontal="center" vertical="center" wrapText="1"/>
    </xf>
    <xf numFmtId="165" fontId="28" fillId="14" borderId="54" xfId="0" applyNumberFormat="1" applyFont="1" applyFill="1" applyBorder="1" applyAlignment="1">
      <alignment horizontal="center" vertical="center"/>
    </xf>
    <xf numFmtId="165" fontId="28" fillId="14" borderId="42" xfId="0" applyNumberFormat="1" applyFont="1" applyFill="1" applyBorder="1" applyAlignment="1">
      <alignment horizontal="center" vertical="center"/>
    </xf>
    <xf numFmtId="165" fontId="28" fillId="14" borderId="61" xfId="0" applyNumberFormat="1" applyFont="1" applyFill="1" applyBorder="1" applyAlignment="1">
      <alignment horizontal="center" vertical="center"/>
    </xf>
    <xf numFmtId="165" fontId="28" fillId="14" borderId="62" xfId="0" applyNumberFormat="1" applyFont="1" applyFill="1" applyBorder="1" applyAlignment="1">
      <alignment horizontal="center" vertical="center"/>
    </xf>
    <xf numFmtId="14" fontId="10" fillId="4" borderId="4" xfId="2" applyNumberFormat="1" applyFont="1" applyFill="1" applyBorder="1" applyAlignment="1" applyProtection="1">
      <alignment horizontal="center" vertical="top"/>
      <protection hidden="1"/>
    </xf>
    <xf numFmtId="164" fontId="28" fillId="14" borderId="20" xfId="0" applyFont="1" applyFill="1" applyBorder="1" applyAlignment="1">
      <alignment horizontal="left"/>
    </xf>
    <xf numFmtId="0" fontId="12" fillId="0" borderId="33" xfId="0" applyNumberFormat="1" applyFont="1" applyBorder="1" applyAlignment="1" applyProtection="1">
      <protection hidden="1"/>
    </xf>
    <xf numFmtId="171" fontId="46" fillId="0" borderId="0" xfId="7" applyNumberFormat="1" applyFont="1" applyAlignment="1">
      <alignment horizontal="left" vertical="center"/>
    </xf>
    <xf numFmtId="165" fontId="22" fillId="0" borderId="0" xfId="0" applyNumberFormat="1" applyFont="1" applyAlignment="1"/>
    <xf numFmtId="0" fontId="22" fillId="0" borderId="0" xfId="0" applyNumberFormat="1" applyFont="1" applyAlignment="1">
      <alignment horizontal="left" vertical="center"/>
    </xf>
    <xf numFmtId="14" fontId="12" fillId="0" borderId="0" xfId="0" applyNumberFormat="1" applyFont="1" applyAlignment="1" applyProtection="1">
      <alignment horizontal="center"/>
      <protection hidden="1"/>
    </xf>
    <xf numFmtId="166" fontId="47" fillId="0" borderId="0" xfId="0" applyNumberFormat="1" applyFont="1" applyAlignment="1"/>
    <xf numFmtId="14" fontId="26" fillId="0" borderId="0" xfId="0" applyNumberFormat="1" applyFont="1" applyAlignment="1">
      <alignment horizontal="center" vertical="top"/>
    </xf>
    <xf numFmtId="0" fontId="1" fillId="10" borderId="12" xfId="0" applyNumberFormat="1" applyFont="1" applyFill="1" applyBorder="1" applyAlignment="1" applyProtection="1">
      <protection hidden="1"/>
    </xf>
    <xf numFmtId="14" fontId="13" fillId="0" borderId="0" xfId="0" applyNumberFormat="1" applyFont="1" applyAlignment="1">
      <alignment horizontal="left"/>
    </xf>
    <xf numFmtId="165" fontId="6" fillId="0" borderId="0" xfId="0" applyNumberFormat="1" applyFont="1" applyAlignment="1" applyProtection="1">
      <alignment horizontal="center"/>
      <protection hidden="1"/>
    </xf>
    <xf numFmtId="0" fontId="48" fillId="0" borderId="0" xfId="0" applyNumberFormat="1" applyFont="1" applyAlignment="1">
      <alignment vertical="center"/>
    </xf>
    <xf numFmtId="170" fontId="49" fillId="0" borderId="0" xfId="0" applyNumberFormat="1" applyFont="1" applyAlignment="1">
      <alignment horizontal="center" vertical="center"/>
    </xf>
    <xf numFmtId="0" fontId="22" fillId="0" borderId="0" xfId="0" applyNumberFormat="1" applyFont="1" applyAlignment="1">
      <alignment horizontal="right" vertical="center" wrapText="1"/>
    </xf>
    <xf numFmtId="7" fontId="13" fillId="0" borderId="0" xfId="5" applyNumberFormat="1" applyFont="1" applyBorder="1" applyAlignment="1">
      <alignment horizontal="center" vertical="center"/>
    </xf>
    <xf numFmtId="0" fontId="10" fillId="0" borderId="10" xfId="0" applyNumberFormat="1" applyFont="1" applyBorder="1" applyAlignment="1">
      <alignment horizontal="center" vertical="center" wrapText="1"/>
    </xf>
    <xf numFmtId="3" fontId="23" fillId="9" borderId="4" xfId="14" applyNumberFormat="1" applyFont="1" applyFill="1" applyBorder="1" applyAlignment="1">
      <alignment horizontal="center" vertical="center"/>
    </xf>
    <xf numFmtId="3" fontId="13" fillId="9" borderId="1" xfId="0" applyNumberFormat="1" applyFont="1" applyFill="1" applyBorder="1" applyAlignment="1" applyProtection="1">
      <alignment horizontal="center" vertical="center"/>
      <protection hidden="1"/>
    </xf>
    <xf numFmtId="3" fontId="13" fillId="9" borderId="4" xfId="0" applyNumberFormat="1" applyFont="1" applyFill="1" applyBorder="1" applyAlignment="1" applyProtection="1">
      <alignment horizontal="center" vertical="center"/>
      <protection hidden="1"/>
    </xf>
    <xf numFmtId="3" fontId="13" fillId="9" borderId="6" xfId="0" applyNumberFormat="1" applyFont="1" applyFill="1" applyBorder="1" applyAlignment="1" applyProtection="1">
      <alignment horizontal="center" vertical="center"/>
      <protection hidden="1"/>
    </xf>
    <xf numFmtId="44" fontId="13" fillId="12" borderId="14" xfId="12" applyFont="1" applyFill="1" applyBorder="1" applyAlignment="1" applyProtection="1">
      <alignment horizontal="center" vertical="center"/>
      <protection locked="0"/>
    </xf>
    <xf numFmtId="44" fontId="13" fillId="9" borderId="4" xfId="12" applyFont="1" applyFill="1" applyBorder="1" applyAlignment="1" applyProtection="1">
      <alignment horizontal="center" vertical="center"/>
      <protection locked="0"/>
    </xf>
    <xf numFmtId="44" fontId="13" fillId="9" borderId="6" xfId="12" applyFont="1" applyFill="1" applyBorder="1" applyAlignment="1" applyProtection="1">
      <alignment horizontal="center" vertical="center"/>
      <protection locked="0"/>
    </xf>
    <xf numFmtId="44" fontId="13" fillId="9" borderId="1" xfId="12" applyFont="1" applyFill="1" applyBorder="1" applyAlignment="1" applyProtection="1">
      <alignment horizontal="center" vertical="center"/>
      <protection locked="0"/>
    </xf>
    <xf numFmtId="12" fontId="10" fillId="0" borderId="6" xfId="0" applyNumberFormat="1" applyFont="1" applyBorder="1" applyAlignment="1" applyProtection="1">
      <alignment horizontal="center" vertical="center"/>
      <protection hidden="1"/>
    </xf>
    <xf numFmtId="44" fontId="13" fillId="9" borderId="10" xfId="12" applyFont="1" applyFill="1" applyBorder="1" applyAlignment="1" applyProtection="1">
      <alignment horizontal="center" vertical="center"/>
      <protection locked="0"/>
    </xf>
    <xf numFmtId="3" fontId="13" fillId="9" borderId="10" xfId="0" applyNumberFormat="1" applyFont="1" applyFill="1" applyBorder="1" applyAlignment="1" applyProtection="1">
      <alignment horizontal="center" vertical="center"/>
      <protection hidden="1"/>
    </xf>
    <xf numFmtId="44" fontId="10" fillId="9" borderId="4" xfId="12" applyFont="1" applyFill="1" applyBorder="1" applyAlignment="1" applyProtection="1">
      <alignment horizontal="center" vertical="center"/>
      <protection locked="0"/>
    </xf>
    <xf numFmtId="44" fontId="10" fillId="5" borderId="31" xfId="12" applyFont="1" applyFill="1" applyBorder="1" applyAlignment="1" applyProtection="1">
      <alignment horizontal="right" vertical="center" wrapText="1"/>
      <protection hidden="1"/>
    </xf>
    <xf numFmtId="44" fontId="10" fillId="9" borderId="6" xfId="12" applyFont="1" applyFill="1" applyBorder="1" applyAlignment="1" applyProtection="1">
      <alignment horizontal="center" vertical="center"/>
      <protection locked="0"/>
    </xf>
    <xf numFmtId="0" fontId="13" fillId="9" borderId="29" xfId="3" applyNumberFormat="1" applyFont="1" applyFill="1" applyBorder="1" applyAlignment="1" applyProtection="1">
      <alignment horizontal="center" vertical="center" wrapText="1"/>
      <protection hidden="1"/>
    </xf>
    <xf numFmtId="0" fontId="0" fillId="0" borderId="0" xfId="0" applyNumberFormat="1" applyAlignment="1">
      <alignment horizontal="center" vertical="center" wrapText="1"/>
    </xf>
    <xf numFmtId="165" fontId="10" fillId="5" borderId="51" xfId="12" applyNumberFormat="1" applyFont="1" applyFill="1" applyBorder="1" applyAlignment="1" applyProtection="1">
      <alignment horizontal="center" vertical="center"/>
      <protection hidden="1"/>
    </xf>
    <xf numFmtId="165" fontId="10" fillId="5" borderId="50" xfId="12" applyNumberFormat="1" applyFont="1" applyFill="1" applyBorder="1" applyAlignment="1" applyProtection="1">
      <alignment horizontal="center" vertical="center"/>
      <protection hidden="1"/>
    </xf>
    <xf numFmtId="3" fontId="10" fillId="5" borderId="50" xfId="12" applyNumberFormat="1" applyFont="1" applyFill="1" applyBorder="1" applyAlignment="1" applyProtection="1">
      <alignment horizontal="center" vertical="center"/>
      <protection hidden="1"/>
    </xf>
    <xf numFmtId="1" fontId="10" fillId="9" borderId="52" xfId="3" applyNumberFormat="1" applyFont="1" applyFill="1" applyBorder="1" applyAlignment="1" applyProtection="1">
      <alignment horizontal="center" vertical="center" wrapText="1"/>
      <protection hidden="1"/>
    </xf>
    <xf numFmtId="3" fontId="10" fillId="5" borderId="52" xfId="12" applyNumberFormat="1" applyFont="1" applyFill="1" applyBorder="1" applyAlignment="1" applyProtection="1">
      <alignment horizontal="center" vertical="center"/>
      <protection hidden="1"/>
    </xf>
    <xf numFmtId="3" fontId="13" fillId="9" borderId="59" xfId="0" applyNumberFormat="1" applyFont="1" applyFill="1" applyBorder="1" applyAlignment="1" applyProtection="1">
      <alignment horizontal="center" vertical="center"/>
      <protection hidden="1"/>
    </xf>
    <xf numFmtId="0" fontId="13" fillId="0" borderId="0" xfId="0" applyNumberFormat="1" applyFont="1" applyAlignment="1">
      <alignment horizontal="right" vertical="center"/>
    </xf>
    <xf numFmtId="37" fontId="13" fillId="0" borderId="0" xfId="12" applyNumberFormat="1" applyFont="1" applyFill="1" applyBorder="1" applyAlignment="1">
      <alignment horizontal="center" vertical="center" wrapText="1"/>
    </xf>
    <xf numFmtId="0" fontId="10" fillId="9" borderId="4" xfId="7" applyNumberFormat="1" applyFont="1" applyFill="1" applyBorder="1" applyAlignment="1" applyProtection="1">
      <alignment horizontal="center" vertical="center"/>
      <protection hidden="1"/>
    </xf>
    <xf numFmtId="165" fontId="13" fillId="9" borderId="4" xfId="7" applyNumberFormat="1" applyFont="1" applyFill="1" applyBorder="1" applyAlignment="1" applyProtection="1">
      <alignment horizontal="center" vertical="center"/>
      <protection locked="0"/>
    </xf>
    <xf numFmtId="165" fontId="13" fillId="9" borderId="4" xfId="7" applyNumberFormat="1" applyFont="1" applyFill="1" applyBorder="1" applyAlignment="1" applyProtection="1">
      <alignment horizontal="center" vertical="center"/>
      <protection hidden="1"/>
    </xf>
    <xf numFmtId="165" fontId="10" fillId="9" borderId="4" xfId="7" applyNumberFormat="1" applyFont="1" applyFill="1" applyBorder="1" applyAlignment="1" applyProtection="1">
      <alignment horizontal="center" vertical="center"/>
      <protection locked="0"/>
    </xf>
    <xf numFmtId="0" fontId="10" fillId="9" borderId="29" xfId="7" applyNumberFormat="1" applyFont="1" applyFill="1" applyBorder="1" applyAlignment="1" applyProtection="1">
      <alignment vertical="center" wrapText="1"/>
      <protection hidden="1"/>
    </xf>
    <xf numFmtId="0" fontId="10" fillId="9" borderId="29" xfId="7" applyNumberFormat="1" applyFont="1" applyFill="1" applyBorder="1" applyAlignment="1" applyProtection="1">
      <alignment horizontal="center" vertical="center" wrapText="1"/>
      <protection hidden="1"/>
    </xf>
    <xf numFmtId="0" fontId="10" fillId="10" borderId="29" xfId="7" applyNumberFormat="1" applyFont="1" applyFill="1" applyBorder="1" applyAlignment="1" applyProtection="1">
      <alignment horizontal="center" vertical="center" wrapText="1"/>
      <protection hidden="1"/>
    </xf>
    <xf numFmtId="44" fontId="10" fillId="0" borderId="2" xfId="12" applyFont="1" applyFill="1" applyBorder="1" applyAlignment="1" applyProtection="1">
      <alignment horizontal="center" vertical="center"/>
      <protection hidden="1"/>
    </xf>
    <xf numFmtId="0" fontId="10" fillId="0" borderId="6" xfId="7" applyNumberFormat="1" applyFont="1" applyBorder="1" applyAlignment="1" applyProtection="1">
      <alignment horizontal="center" vertical="center"/>
      <protection hidden="1"/>
    </xf>
    <xf numFmtId="0" fontId="10" fillId="0" borderId="6" xfId="7" applyNumberFormat="1" applyFont="1" applyBorder="1" applyAlignment="1" applyProtection="1">
      <alignment horizontal="left" vertical="center"/>
      <protection hidden="1"/>
    </xf>
    <xf numFmtId="0" fontId="10" fillId="9" borderId="6" xfId="7" applyNumberFormat="1" applyFont="1" applyFill="1" applyBorder="1" applyAlignment="1" applyProtection="1">
      <alignment horizontal="center" vertical="center"/>
      <protection hidden="1"/>
    </xf>
    <xf numFmtId="0" fontId="10" fillId="10" borderId="6" xfId="7" applyNumberFormat="1" applyFont="1" applyFill="1" applyBorder="1" applyAlignment="1" applyProtection="1">
      <alignment horizontal="center" vertical="center"/>
      <protection hidden="1"/>
    </xf>
    <xf numFmtId="165" fontId="13" fillId="9" borderId="6" xfId="7" applyNumberFormat="1" applyFont="1" applyFill="1" applyBorder="1" applyAlignment="1" applyProtection="1">
      <alignment horizontal="center" vertical="center"/>
      <protection hidden="1"/>
    </xf>
    <xf numFmtId="44" fontId="22" fillId="0" borderId="0" xfId="12" applyFont="1" applyFill="1" applyBorder="1" applyAlignment="1" applyProtection="1">
      <alignment horizontal="center" vertical="center"/>
      <protection hidden="1"/>
    </xf>
    <xf numFmtId="0" fontId="10" fillId="0" borderId="27" xfId="7" applyNumberFormat="1" applyFont="1" applyBorder="1" applyAlignment="1" applyProtection="1">
      <alignment horizontal="center" vertical="center"/>
      <protection hidden="1"/>
    </xf>
    <xf numFmtId="0" fontId="6" fillId="0" borderId="27" xfId="7" applyNumberFormat="1" applyBorder="1" applyAlignment="1" applyProtection="1">
      <alignment horizontal="left" vertical="center"/>
      <protection hidden="1"/>
    </xf>
    <xf numFmtId="0" fontId="6" fillId="0" borderId="27" xfId="7" applyNumberFormat="1" applyBorder="1" applyAlignment="1" applyProtection="1">
      <alignment horizontal="center" vertical="center"/>
      <protection hidden="1"/>
    </xf>
    <xf numFmtId="0" fontId="6" fillId="10" borderId="27" xfId="7" applyNumberFormat="1" applyFill="1" applyBorder="1" applyAlignment="1" applyProtection="1">
      <alignment horizontal="center" vertical="center"/>
      <protection hidden="1"/>
    </xf>
    <xf numFmtId="44" fontId="10" fillId="0" borderId="30" xfId="12" applyFont="1" applyFill="1" applyBorder="1" applyAlignment="1" applyProtection="1">
      <alignment horizontal="center" vertical="center"/>
      <protection hidden="1"/>
    </xf>
    <xf numFmtId="0" fontId="10" fillId="0" borderId="27" xfId="7" applyNumberFormat="1" applyFont="1" applyBorder="1" applyAlignment="1" applyProtection="1">
      <alignment horizontal="left" vertical="center"/>
      <protection hidden="1"/>
    </xf>
    <xf numFmtId="165" fontId="13" fillId="0" borderId="27" xfId="7" applyNumberFormat="1" applyFont="1" applyBorder="1" applyAlignment="1" applyProtection="1">
      <alignment horizontal="center" vertical="center"/>
      <protection hidden="1"/>
    </xf>
    <xf numFmtId="42" fontId="10" fillId="0" borderId="30" xfId="12" applyNumberFormat="1" applyFont="1" applyFill="1" applyBorder="1" applyAlignment="1" applyProtection="1">
      <alignment horizontal="center" vertical="center"/>
      <protection hidden="1"/>
    </xf>
    <xf numFmtId="38" fontId="10" fillId="0" borderId="27" xfId="7" applyNumberFormat="1" applyFont="1" applyBorder="1" applyAlignment="1" applyProtection="1">
      <alignment horizontal="center" vertical="center"/>
      <protection hidden="1"/>
    </xf>
    <xf numFmtId="165" fontId="10" fillId="0" borderId="27" xfId="7" applyNumberFormat="1" applyFont="1" applyBorder="1" applyAlignment="1" applyProtection="1">
      <alignment horizontal="center" vertical="center"/>
      <protection hidden="1"/>
    </xf>
    <xf numFmtId="171" fontId="6" fillId="0" borderId="0" xfId="0" applyNumberFormat="1" applyFont="1" applyAlignment="1">
      <alignment vertical="center"/>
    </xf>
    <xf numFmtId="0" fontId="10" fillId="0" borderId="10" xfId="7" applyNumberFormat="1" applyFont="1" applyBorder="1" applyAlignment="1" applyProtection="1">
      <alignment horizontal="left" vertical="center"/>
      <protection hidden="1"/>
    </xf>
    <xf numFmtId="3" fontId="10" fillId="0" borderId="4" xfId="7" applyNumberFormat="1" applyFont="1" applyBorder="1" applyAlignment="1" applyProtection="1">
      <alignment horizontal="center" vertical="center"/>
      <protection locked="0"/>
    </xf>
    <xf numFmtId="1" fontId="13" fillId="9" borderId="50" xfId="3" applyNumberFormat="1" applyFont="1" applyFill="1" applyBorder="1" applyAlignment="1" applyProtection="1">
      <alignment horizontal="center" vertical="center" wrapText="1"/>
      <protection hidden="1"/>
    </xf>
    <xf numFmtId="1" fontId="13" fillId="9" borderId="52" xfId="3" applyNumberFormat="1" applyFont="1" applyFill="1" applyBorder="1" applyAlignment="1" applyProtection="1">
      <alignment horizontal="center" vertical="center" wrapText="1"/>
      <protection hidden="1"/>
    </xf>
    <xf numFmtId="0" fontId="13" fillId="0" borderId="0" xfId="0" applyNumberFormat="1" applyFont="1" applyAlignment="1" applyProtection="1">
      <alignment horizontal="center" vertical="center" wrapText="1"/>
      <protection hidden="1"/>
    </xf>
    <xf numFmtId="0" fontId="13" fillId="0" borderId="0" xfId="0" applyNumberFormat="1" applyFont="1" applyAlignment="1" applyProtection="1">
      <alignment horizontal="center" wrapText="1"/>
      <protection hidden="1"/>
    </xf>
    <xf numFmtId="0" fontId="13" fillId="0" borderId="0" xfId="7" applyNumberFormat="1" applyFont="1" applyAlignment="1">
      <alignment horizontal="center" vertical="center" wrapText="1"/>
    </xf>
    <xf numFmtId="0" fontId="13" fillId="0" borderId="0" xfId="0" applyNumberFormat="1" applyFont="1" applyAlignment="1">
      <alignment horizontal="center" wrapText="1"/>
    </xf>
    <xf numFmtId="0" fontId="13" fillId="0" borderId="0" xfId="0" applyNumberFormat="1" applyFont="1" applyAlignment="1">
      <alignment horizontal="center" vertical="center" wrapText="1"/>
    </xf>
    <xf numFmtId="0" fontId="13" fillId="0" borderId="4" xfId="7" applyNumberFormat="1" applyFont="1" applyBorder="1" applyAlignment="1">
      <alignment horizontal="center" vertical="center" wrapText="1"/>
    </xf>
    <xf numFmtId="44" fontId="13" fillId="0" borderId="4" xfId="7" applyNumberFormat="1" applyFont="1" applyBorder="1" applyAlignment="1">
      <alignment horizontal="center" vertical="center" wrapText="1"/>
    </xf>
    <xf numFmtId="3" fontId="13" fillId="0" borderId="4" xfId="7" applyNumberFormat="1" applyFont="1" applyBorder="1" applyAlignment="1">
      <alignment horizontal="center" vertical="center" wrapText="1"/>
    </xf>
    <xf numFmtId="10" fontId="13" fillId="0" borderId="4" xfId="7" applyNumberFormat="1" applyFont="1" applyBorder="1" applyAlignment="1">
      <alignment horizontal="center" vertical="center" wrapText="1"/>
    </xf>
    <xf numFmtId="0" fontId="13" fillId="9" borderId="29" xfId="3" applyNumberFormat="1" applyFont="1" applyFill="1" applyBorder="1" applyAlignment="1" applyProtection="1">
      <alignment vertical="center" wrapText="1"/>
      <protection hidden="1"/>
    </xf>
    <xf numFmtId="0" fontId="16" fillId="9" borderId="29" xfId="3" applyNumberFormat="1" applyFont="1" applyFill="1" applyBorder="1" applyAlignment="1" applyProtection="1">
      <alignment horizontal="center" vertical="center" wrapText="1"/>
      <protection hidden="1"/>
    </xf>
    <xf numFmtId="0" fontId="13" fillId="9" borderId="29" xfId="0" applyNumberFormat="1" applyFont="1" applyFill="1" applyBorder="1" applyAlignment="1" applyProtection="1">
      <alignment horizontal="center" vertical="center" wrapText="1"/>
      <protection hidden="1"/>
    </xf>
    <xf numFmtId="0" fontId="18" fillId="12" borderId="17" xfId="0" quotePrefix="1" applyNumberFormat="1" applyFont="1" applyFill="1" applyBorder="1" applyAlignment="1" applyProtection="1">
      <alignment horizontal="center" vertical="center"/>
      <protection hidden="1"/>
    </xf>
    <xf numFmtId="0" fontId="18" fillId="12" borderId="14" xfId="0" quotePrefix="1" applyNumberFormat="1" applyFont="1" applyFill="1" applyBorder="1" applyAlignment="1" applyProtection="1">
      <alignment horizontal="center" vertical="center"/>
      <protection hidden="1"/>
    </xf>
    <xf numFmtId="0" fontId="18" fillId="12" borderId="52" xfId="0" quotePrefix="1" applyNumberFormat="1" applyFont="1" applyFill="1" applyBorder="1" applyAlignment="1" applyProtection="1">
      <alignment horizontal="center" vertical="center"/>
      <protection hidden="1"/>
    </xf>
    <xf numFmtId="0" fontId="21" fillId="12" borderId="19" xfId="0" applyNumberFormat="1" applyFont="1" applyFill="1" applyBorder="1" applyAlignment="1" applyProtection="1">
      <alignment horizontal="center"/>
      <protection hidden="1"/>
    </xf>
    <xf numFmtId="0" fontId="10" fillId="10" borderId="23" xfId="7" applyNumberFormat="1" applyFont="1" applyFill="1" applyBorder="1" applyAlignment="1" applyProtection="1">
      <alignment horizontal="center" vertical="center" wrapText="1"/>
      <protection hidden="1"/>
    </xf>
    <xf numFmtId="0" fontId="6" fillId="12" borderId="17" xfId="0" applyNumberFormat="1" applyFont="1" applyFill="1" applyBorder="1" applyAlignment="1" applyProtection="1">
      <protection hidden="1"/>
    </xf>
    <xf numFmtId="0" fontId="18" fillId="12" borderId="14" xfId="0" applyNumberFormat="1" applyFont="1" applyFill="1" applyBorder="1" applyAlignment="1" applyProtection="1">
      <protection hidden="1"/>
    </xf>
    <xf numFmtId="0" fontId="21" fillId="12" borderId="14" xfId="0" applyNumberFormat="1" applyFont="1" applyFill="1" applyBorder="1" applyAlignment="1" applyProtection="1">
      <protection hidden="1"/>
    </xf>
    <xf numFmtId="0" fontId="6" fillId="12" borderId="14" xfId="0" applyNumberFormat="1" applyFont="1" applyFill="1" applyBorder="1" applyAlignment="1" applyProtection="1">
      <alignment horizontal="center"/>
      <protection hidden="1"/>
    </xf>
    <xf numFmtId="0" fontId="6" fillId="12" borderId="19" xfId="0" applyNumberFormat="1" applyFont="1" applyFill="1" applyBorder="1" applyAlignment="1" applyProtection="1">
      <alignment horizontal="center"/>
      <protection hidden="1"/>
    </xf>
    <xf numFmtId="0" fontId="41" fillId="12" borderId="17" xfId="0" quotePrefix="1" applyNumberFormat="1" applyFont="1" applyFill="1" applyBorder="1" applyAlignment="1" applyProtection="1">
      <alignment horizontal="center" vertical="center" wrapText="1"/>
      <protection hidden="1"/>
    </xf>
    <xf numFmtId="0" fontId="41" fillId="12" borderId="14" xfId="0" quotePrefix="1" applyNumberFormat="1" applyFont="1" applyFill="1" applyBorder="1" applyAlignment="1" applyProtection="1">
      <alignment horizontal="center" vertical="center"/>
      <protection hidden="1"/>
    </xf>
    <xf numFmtId="0" fontId="41" fillId="12" borderId="14" xfId="0" quotePrefix="1" applyNumberFormat="1" applyFont="1" applyFill="1" applyBorder="1" applyAlignment="1" applyProtection="1">
      <alignment horizontal="center" vertical="center" wrapText="1"/>
      <protection hidden="1"/>
    </xf>
    <xf numFmtId="0" fontId="41" fillId="12" borderId="19" xfId="0" quotePrefix="1" applyNumberFormat="1" applyFont="1" applyFill="1" applyBorder="1" applyAlignment="1" applyProtection="1">
      <alignment horizontal="center" vertical="center" wrapText="1"/>
      <protection hidden="1"/>
    </xf>
    <xf numFmtId="0" fontId="18" fillId="12" borderId="17" xfId="0" quotePrefix="1" applyNumberFormat="1" applyFont="1" applyFill="1" applyBorder="1" applyAlignment="1" applyProtection="1">
      <alignment horizontal="left" vertical="center"/>
      <protection hidden="1"/>
    </xf>
    <xf numFmtId="0" fontId="18" fillId="12" borderId="19" xfId="0" quotePrefix="1" applyNumberFormat="1" applyFont="1" applyFill="1" applyBorder="1" applyAlignment="1" applyProtection="1">
      <alignment horizontal="center" vertical="center"/>
      <protection hidden="1"/>
    </xf>
    <xf numFmtId="164" fontId="28" fillId="14" borderId="74" xfId="0" applyFont="1" applyFill="1" applyBorder="1" applyAlignment="1">
      <alignment horizontal="center" vertical="center"/>
    </xf>
    <xf numFmtId="3" fontId="28" fillId="5" borderId="75" xfId="0" applyNumberFormat="1" applyFont="1" applyFill="1" applyBorder="1" applyAlignment="1">
      <alignment horizontal="center" vertical="center"/>
    </xf>
    <xf numFmtId="164" fontId="28" fillId="14" borderId="76" xfId="0" applyFont="1" applyFill="1" applyBorder="1" applyAlignment="1">
      <alignment horizontal="center"/>
    </xf>
    <xf numFmtId="165" fontId="28" fillId="14" borderId="77" xfId="0" applyNumberFormat="1" applyFont="1" applyFill="1" applyBorder="1" applyAlignment="1">
      <alignment horizontal="center"/>
    </xf>
    <xf numFmtId="3" fontId="28" fillId="5" borderId="77" xfId="0" applyNumberFormat="1" applyFont="1" applyFill="1" applyBorder="1" applyAlignment="1">
      <alignment horizontal="center"/>
    </xf>
    <xf numFmtId="164" fontId="28" fillId="5" borderId="78" xfId="0" applyFont="1" applyFill="1" applyBorder="1" applyAlignment="1">
      <alignment horizontal="center"/>
    </xf>
    <xf numFmtId="164" fontId="23" fillId="9" borderId="4" xfId="0" applyFont="1" applyFill="1" applyBorder="1" applyAlignment="1">
      <alignment horizontal="center"/>
    </xf>
    <xf numFmtId="165" fontId="23" fillId="9" borderId="4" xfId="0" applyNumberFormat="1" applyFont="1" applyFill="1" applyBorder="1" applyAlignment="1">
      <alignment horizontal="center"/>
    </xf>
    <xf numFmtId="0" fontId="13" fillId="0" borderId="4" xfId="7" applyNumberFormat="1" applyFont="1" applyBorder="1" applyAlignment="1" applyProtection="1">
      <alignment horizontal="left" vertical="center"/>
      <protection locked="0"/>
    </xf>
    <xf numFmtId="0" fontId="13" fillId="0" borderId="4" xfId="7" applyNumberFormat="1" applyFont="1" applyBorder="1" applyAlignment="1" applyProtection="1">
      <alignment horizontal="center" vertical="center"/>
      <protection locked="0"/>
    </xf>
    <xf numFmtId="0" fontId="14" fillId="0" borderId="7" xfId="7" applyNumberFormat="1" applyFont="1" applyBorder="1" applyAlignment="1" applyProtection="1">
      <alignment horizontal="left" vertical="center"/>
      <protection hidden="1"/>
    </xf>
    <xf numFmtId="0" fontId="13" fillId="0" borderId="6" xfId="7" applyNumberFormat="1" applyFont="1" applyBorder="1" applyAlignment="1" applyProtection="1">
      <alignment horizontal="center" vertical="center"/>
      <protection hidden="1"/>
    </xf>
    <xf numFmtId="0" fontId="13" fillId="0" borderId="6" xfId="7" applyNumberFormat="1" applyFont="1" applyBorder="1" applyAlignment="1" applyProtection="1">
      <alignment horizontal="left" vertical="center"/>
      <protection locked="0"/>
    </xf>
    <xf numFmtId="0" fontId="13" fillId="0" borderId="6" xfId="7" applyNumberFormat="1" applyFont="1" applyBorder="1" applyAlignment="1" applyProtection="1">
      <alignment horizontal="center" vertical="center"/>
      <protection locked="0"/>
    </xf>
    <xf numFmtId="3" fontId="10" fillId="0" borderId="6" xfId="7" applyNumberFormat="1" applyFont="1" applyBorder="1" applyAlignment="1" applyProtection="1">
      <alignment horizontal="center" vertical="center"/>
      <protection locked="0"/>
    </xf>
    <xf numFmtId="0" fontId="1" fillId="10" borderId="6" xfId="7" applyNumberFormat="1" applyFont="1" applyFill="1" applyBorder="1" applyAlignment="1" applyProtection="1">
      <alignment horizontal="center" vertical="center"/>
      <protection hidden="1"/>
    </xf>
    <xf numFmtId="44" fontId="13" fillId="0" borderId="9" xfId="12" applyFont="1" applyFill="1" applyBorder="1" applyAlignment="1" applyProtection="1">
      <alignment horizontal="center" vertical="center"/>
      <protection hidden="1"/>
    </xf>
    <xf numFmtId="0" fontId="1" fillId="0" borderId="0" xfId="7" applyNumberFormat="1" applyFont="1" applyAlignment="1" applyProtection="1">
      <alignment horizontal="left" vertical="center"/>
      <protection locked="0"/>
    </xf>
    <xf numFmtId="0" fontId="13" fillId="0" borderId="0" xfId="7" applyNumberFormat="1" applyFont="1" applyAlignment="1" applyProtection="1">
      <alignment horizontal="left" vertical="center"/>
      <protection locked="0"/>
    </xf>
    <xf numFmtId="0" fontId="13" fillId="0" borderId="0" xfId="7" applyNumberFormat="1" applyFont="1" applyAlignment="1" applyProtection="1">
      <alignment horizontal="center" vertical="center"/>
      <protection locked="0"/>
    </xf>
    <xf numFmtId="3" fontId="13" fillId="0" borderId="0" xfId="7" applyNumberFormat="1" applyFont="1" applyAlignment="1" applyProtection="1">
      <alignment horizontal="center" vertical="center"/>
      <protection locked="0"/>
    </xf>
    <xf numFmtId="44" fontId="13" fillId="0" borderId="0" xfId="12" applyFont="1" applyFill="1" applyBorder="1" applyAlignment="1" applyProtection="1">
      <alignment horizontal="center" vertical="center"/>
      <protection hidden="1"/>
    </xf>
    <xf numFmtId="0" fontId="13" fillId="0" borderId="0" xfId="7" applyNumberFormat="1" applyFont="1" applyAlignment="1" applyProtection="1">
      <alignment horizontal="center" vertical="center"/>
      <protection hidden="1"/>
    </xf>
    <xf numFmtId="3" fontId="10" fillId="0" borderId="0" xfId="7" applyNumberFormat="1" applyFont="1" applyAlignment="1" applyProtection="1">
      <alignment horizontal="center" vertical="center"/>
      <protection locked="0"/>
    </xf>
    <xf numFmtId="165" fontId="13" fillId="0" borderId="0" xfId="7" applyNumberFormat="1" applyFont="1" applyAlignment="1" applyProtection="1">
      <alignment horizontal="center" vertical="center"/>
      <protection locked="0"/>
    </xf>
    <xf numFmtId="165" fontId="13" fillId="9" borderId="6" xfId="7" applyNumberFormat="1" applyFont="1" applyFill="1" applyBorder="1" applyAlignment="1" applyProtection="1">
      <alignment horizontal="center" vertical="center"/>
      <protection locked="0"/>
    </xf>
    <xf numFmtId="44" fontId="13" fillId="0" borderId="2" xfId="12" applyFont="1" applyFill="1" applyBorder="1" applyAlignment="1" applyProtection="1">
      <alignment horizontal="center" vertical="center"/>
      <protection hidden="1"/>
    </xf>
    <xf numFmtId="3" fontId="13" fillId="9" borderId="4" xfId="7" applyNumberFormat="1" applyFont="1" applyFill="1" applyBorder="1" applyAlignment="1" applyProtection="1">
      <alignment horizontal="center" vertical="center"/>
      <protection locked="0"/>
    </xf>
    <xf numFmtId="3" fontId="13" fillId="9" borderId="6" xfId="7" applyNumberFormat="1" applyFont="1" applyFill="1" applyBorder="1" applyAlignment="1" applyProtection="1">
      <alignment horizontal="center" vertical="center"/>
      <protection locked="0"/>
    </xf>
    <xf numFmtId="0" fontId="13" fillId="0" borderId="27" xfId="7" applyNumberFormat="1" applyFont="1" applyBorder="1" applyAlignment="1" applyProtection="1">
      <alignment horizontal="center" vertical="center"/>
      <protection hidden="1"/>
    </xf>
    <xf numFmtId="0" fontId="13" fillId="0" borderId="27" xfId="7" applyNumberFormat="1" applyFont="1" applyBorder="1" applyAlignment="1" applyProtection="1">
      <alignment horizontal="left" vertical="center"/>
      <protection locked="0"/>
    </xf>
    <xf numFmtId="0" fontId="13" fillId="0" borderId="27" xfId="7" applyNumberFormat="1" applyFont="1" applyBorder="1" applyAlignment="1" applyProtection="1">
      <alignment horizontal="center" vertical="center"/>
      <protection locked="0"/>
    </xf>
    <xf numFmtId="0" fontId="1" fillId="10" borderId="27" xfId="7" applyNumberFormat="1" applyFont="1" applyFill="1" applyBorder="1" applyAlignment="1" applyProtection="1">
      <alignment horizontal="center" vertical="center"/>
      <protection hidden="1"/>
    </xf>
    <xf numFmtId="0" fontId="6" fillId="10" borderId="6" xfId="7" applyNumberFormat="1" applyFill="1" applyBorder="1" applyAlignment="1" applyProtection="1">
      <alignment horizontal="center" vertical="center"/>
      <protection hidden="1"/>
    </xf>
    <xf numFmtId="0" fontId="14" fillId="0" borderId="7" xfId="7" applyNumberFormat="1" applyFont="1" applyBorder="1" applyAlignment="1" applyProtection="1">
      <alignment horizontal="left" vertical="center" wrapText="1"/>
      <protection hidden="1"/>
    </xf>
    <xf numFmtId="164" fontId="28" fillId="15" borderId="28" xfId="0" applyFont="1" applyFill="1" applyBorder="1" applyAlignment="1">
      <alignment horizontal="center" vertical="center"/>
    </xf>
    <xf numFmtId="164" fontId="29" fillId="15" borderId="28" xfId="0" applyFont="1" applyFill="1" applyBorder="1" applyAlignment="1">
      <alignment horizontal="center" vertical="center"/>
    </xf>
    <xf numFmtId="164" fontId="29" fillId="15" borderId="35" xfId="0" applyFont="1" applyFill="1" applyBorder="1" applyAlignment="1">
      <alignment horizontal="center" vertical="center"/>
    </xf>
    <xf numFmtId="164" fontId="23" fillId="15" borderId="0" xfId="0" applyFont="1" applyFill="1" applyAlignment="1">
      <alignment horizontal="center" vertical="center"/>
    </xf>
    <xf numFmtId="164" fontId="27" fillId="15" borderId="20" xfId="0" applyFont="1" applyFill="1" applyBorder="1" applyAlignment="1">
      <alignment horizontal="center" vertical="center"/>
    </xf>
    <xf numFmtId="164" fontId="25" fillId="15" borderId="21" xfId="0" applyFont="1" applyFill="1" applyBorder="1" applyAlignment="1">
      <alignment horizontal="left" vertical="center"/>
    </xf>
    <xf numFmtId="164" fontId="23" fillId="0" borderId="0" xfId="0" applyFont="1" applyAlignment="1"/>
    <xf numFmtId="164" fontId="24" fillId="0" borderId="0" xfId="0" applyFont="1" applyAlignment="1"/>
    <xf numFmtId="164" fontId="24" fillId="0" borderId="0" xfId="0" applyFont="1" applyAlignment="1">
      <alignment horizontal="center"/>
    </xf>
    <xf numFmtId="164" fontId="23" fillId="16" borderId="32" xfId="0" applyFont="1" applyFill="1" applyBorder="1" applyAlignment="1">
      <alignment horizontal="left"/>
    </xf>
    <xf numFmtId="164" fontId="0" fillId="16" borderId="28" xfId="0" applyFill="1" applyBorder="1" applyAlignment="1">
      <alignment horizontal="center"/>
    </xf>
    <xf numFmtId="164" fontId="0" fillId="16" borderId="68" xfId="0" applyFill="1" applyBorder="1" applyAlignment="1">
      <alignment horizontal="center"/>
    </xf>
    <xf numFmtId="164" fontId="23" fillId="16" borderId="31" xfId="0" applyFont="1" applyFill="1" applyBorder="1" applyAlignment="1">
      <alignment horizontal="left"/>
    </xf>
    <xf numFmtId="164" fontId="0" fillId="16" borderId="23" xfId="0" applyFill="1" applyBorder="1" applyAlignment="1">
      <alignment horizontal="left"/>
    </xf>
    <xf numFmtId="164" fontId="0" fillId="16" borderId="25" xfId="0" applyFill="1" applyBorder="1" applyAlignment="1">
      <alignment horizontal="left"/>
    </xf>
    <xf numFmtId="164" fontId="23" fillId="4" borderId="4" xfId="0" applyFont="1" applyFill="1" applyBorder="1" applyAlignment="1">
      <alignment horizontal="center"/>
    </xf>
    <xf numFmtId="164" fontId="23" fillId="0" borderId="32" xfId="0" applyFont="1" applyBorder="1" applyAlignment="1">
      <alignment horizontal="center"/>
    </xf>
    <xf numFmtId="164" fontId="23" fillId="0" borderId="10" xfId="0" applyFont="1" applyBorder="1" applyAlignment="1">
      <alignment horizontal="center"/>
    </xf>
    <xf numFmtId="164" fontId="23" fillId="0" borderId="29" xfId="0" applyFont="1" applyBorder="1" applyAlignment="1"/>
    <xf numFmtId="164" fontId="23" fillId="14" borderId="10" xfId="0" applyFont="1" applyFill="1" applyBorder="1" applyAlignment="1">
      <alignment horizontal="center"/>
    </xf>
    <xf numFmtId="164" fontId="23" fillId="4" borderId="10" xfId="0" applyFont="1" applyFill="1" applyBorder="1" applyAlignment="1">
      <alignment horizontal="center"/>
    </xf>
    <xf numFmtId="164" fontId="23" fillId="19" borderId="79" xfId="0" applyFont="1" applyFill="1" applyBorder="1" applyAlignment="1">
      <alignment horizontal="center"/>
    </xf>
    <xf numFmtId="164" fontId="23" fillId="19" borderId="80" xfId="0" applyFont="1" applyFill="1" applyBorder="1" applyAlignment="1">
      <alignment horizontal="center"/>
    </xf>
    <xf numFmtId="164" fontId="23" fillId="15" borderId="79" xfId="0" applyFont="1" applyFill="1" applyBorder="1" applyAlignment="1">
      <alignment horizontal="center"/>
    </xf>
    <xf numFmtId="164" fontId="23" fillId="15" borderId="80" xfId="0" applyFont="1" applyFill="1" applyBorder="1" applyAlignment="1">
      <alignment horizontal="center"/>
    </xf>
    <xf numFmtId="164" fontId="23" fillId="20" borderId="79" xfId="0" applyFont="1" applyFill="1" applyBorder="1" applyAlignment="1">
      <alignment horizontal="center"/>
    </xf>
    <xf numFmtId="164" fontId="23" fillId="20" borderId="80" xfId="0" applyFont="1" applyFill="1" applyBorder="1" applyAlignment="1">
      <alignment horizontal="center"/>
    </xf>
    <xf numFmtId="164" fontId="23" fillId="11" borderId="79" xfId="0" applyFont="1" applyFill="1" applyBorder="1" applyAlignment="1">
      <alignment horizontal="center"/>
    </xf>
    <xf numFmtId="164" fontId="23" fillId="11" borderId="80" xfId="0" applyFont="1" applyFill="1" applyBorder="1" applyAlignment="1">
      <alignment horizontal="center"/>
    </xf>
    <xf numFmtId="164" fontId="23" fillId="0" borderId="33" xfId="0" applyFont="1" applyBorder="1" applyAlignment="1">
      <alignment horizontal="center"/>
    </xf>
    <xf numFmtId="164" fontId="23" fillId="0" borderId="29" xfId="0" applyFont="1" applyBorder="1" applyAlignment="1">
      <alignment horizontal="center"/>
    </xf>
    <xf numFmtId="164" fontId="23" fillId="14" borderId="29" xfId="0" applyFont="1" applyFill="1" applyBorder="1" applyAlignment="1">
      <alignment horizontal="center"/>
    </xf>
    <xf numFmtId="164" fontId="23" fillId="4" borderId="29" xfId="0" applyFont="1" applyFill="1" applyBorder="1" applyAlignment="1">
      <alignment horizontal="center"/>
    </xf>
    <xf numFmtId="164" fontId="23" fillId="19" borderId="81" xfId="0" applyFont="1" applyFill="1" applyBorder="1" applyAlignment="1">
      <alignment horizontal="center"/>
    </xf>
    <xf numFmtId="164" fontId="23" fillId="19" borderId="82" xfId="0" applyFont="1" applyFill="1" applyBorder="1" applyAlignment="1">
      <alignment horizontal="center"/>
    </xf>
    <xf numFmtId="164" fontId="23" fillId="15" borderId="81" xfId="0" applyFont="1" applyFill="1" applyBorder="1" applyAlignment="1">
      <alignment horizontal="center"/>
    </xf>
    <xf numFmtId="164" fontId="23" fillId="15" borderId="82" xfId="0" applyFont="1" applyFill="1" applyBorder="1" applyAlignment="1">
      <alignment horizontal="center"/>
    </xf>
    <xf numFmtId="164" fontId="23" fillId="20" borderId="81" xfId="0" applyFont="1" applyFill="1" applyBorder="1" applyAlignment="1">
      <alignment horizontal="center"/>
    </xf>
    <xf numFmtId="164" fontId="23" fillId="20" borderId="82" xfId="0" applyFont="1" applyFill="1" applyBorder="1" applyAlignment="1">
      <alignment horizontal="center"/>
    </xf>
    <xf numFmtId="164" fontId="23" fillId="11" borderId="81" xfId="0" applyFont="1" applyFill="1" applyBorder="1" applyAlignment="1">
      <alignment horizontal="center"/>
    </xf>
    <xf numFmtId="164" fontId="23" fillId="11" borderId="82" xfId="0" applyFont="1" applyFill="1" applyBorder="1" applyAlignment="1">
      <alignment horizontal="center"/>
    </xf>
    <xf numFmtId="164" fontId="23" fillId="0" borderId="8" xfId="0" applyFont="1" applyBorder="1" applyAlignment="1">
      <alignment horizontal="center"/>
    </xf>
    <xf numFmtId="164" fontId="23" fillId="14" borderId="8" xfId="0" applyFont="1" applyFill="1" applyBorder="1" applyAlignment="1">
      <alignment horizontal="center"/>
    </xf>
    <xf numFmtId="164" fontId="23" fillId="4" borderId="8" xfId="0" applyFont="1" applyFill="1" applyBorder="1" applyAlignment="1">
      <alignment horizontal="center"/>
    </xf>
    <xf numFmtId="164" fontId="23" fillId="19" borderId="83" xfId="0" applyFont="1" applyFill="1" applyBorder="1" applyAlignment="1">
      <alignment horizontal="center"/>
    </xf>
    <xf numFmtId="164" fontId="23" fillId="19" borderId="84" xfId="0" applyFont="1" applyFill="1" applyBorder="1" applyAlignment="1">
      <alignment horizontal="center"/>
    </xf>
    <xf numFmtId="164" fontId="23" fillId="15" borderId="83" xfId="0" applyFont="1" applyFill="1" applyBorder="1" applyAlignment="1">
      <alignment horizontal="center"/>
    </xf>
    <xf numFmtId="164" fontId="23" fillId="15" borderId="84" xfId="0" applyFont="1" applyFill="1" applyBorder="1" applyAlignment="1">
      <alignment horizontal="center"/>
    </xf>
    <xf numFmtId="164" fontId="23" fillId="20" borderId="83" xfId="0" applyFont="1" applyFill="1" applyBorder="1" applyAlignment="1">
      <alignment horizontal="center"/>
    </xf>
    <xf numFmtId="164" fontId="23" fillId="20" borderId="84" xfId="0" applyFont="1" applyFill="1" applyBorder="1" applyAlignment="1">
      <alignment horizontal="center"/>
    </xf>
    <xf numFmtId="164" fontId="23" fillId="11" borderId="83" xfId="0" applyFont="1" applyFill="1" applyBorder="1" applyAlignment="1">
      <alignment horizontal="center"/>
    </xf>
    <xf numFmtId="164" fontId="23" fillId="11" borderId="84" xfId="0" applyFont="1" applyFill="1" applyBorder="1" applyAlignment="1">
      <alignment horizontal="center"/>
    </xf>
    <xf numFmtId="164" fontId="0" fillId="0" borderId="0" xfId="0" applyAlignment="1"/>
    <xf numFmtId="164" fontId="23" fillId="0" borderId="85" xfId="0" applyFont="1" applyBorder="1" applyAlignment="1">
      <alignment horizontal="center"/>
    </xf>
    <xf numFmtId="3" fontId="23" fillId="0" borderId="86" xfId="0" applyNumberFormat="1" applyFont="1" applyBorder="1" applyAlignment="1">
      <alignment horizontal="center"/>
    </xf>
    <xf numFmtId="10" fontId="23" fillId="0" borderId="87" xfId="0" applyNumberFormat="1" applyFont="1" applyBorder="1" applyAlignment="1">
      <alignment horizontal="center"/>
    </xf>
    <xf numFmtId="10" fontId="23" fillId="9" borderId="10" xfId="0" applyNumberFormat="1" applyFont="1" applyFill="1" applyBorder="1" applyAlignment="1">
      <alignment horizontal="center"/>
    </xf>
    <xf numFmtId="10" fontId="23" fillId="0" borderId="29" xfId="0" applyNumberFormat="1" applyFont="1" applyBorder="1" applyAlignment="1">
      <alignment horizontal="center"/>
    </xf>
    <xf numFmtId="3" fontId="23" fillId="14" borderId="88" xfId="0" applyNumberFormat="1" applyFont="1" applyFill="1" applyBorder="1" applyAlignment="1">
      <alignment horizontal="center"/>
    </xf>
    <xf numFmtId="3" fontId="50" fillId="4" borderId="88" xfId="0" applyNumberFormat="1" applyFont="1" applyFill="1" applyBorder="1" applyAlignment="1">
      <alignment horizontal="center"/>
    </xf>
    <xf numFmtId="3" fontId="50" fillId="9" borderId="29" xfId="0" applyNumberFormat="1" applyFont="1" applyFill="1" applyBorder="1" applyAlignment="1">
      <alignment horizontal="center"/>
    </xf>
    <xf numFmtId="3" fontId="50" fillId="19" borderId="89" xfId="0" applyNumberFormat="1" applyFont="1" applyFill="1" applyBorder="1" applyAlignment="1">
      <alignment horizontal="center"/>
    </xf>
    <xf numFmtId="3" fontId="50" fillId="9" borderId="82" xfId="0" applyNumberFormat="1" applyFont="1" applyFill="1" applyBorder="1" applyAlignment="1">
      <alignment horizontal="center"/>
    </xf>
    <xf numFmtId="3" fontId="50" fillId="15" borderId="85" xfId="0" applyNumberFormat="1" applyFont="1" applyFill="1" applyBorder="1" applyAlignment="1">
      <alignment horizontal="center"/>
    </xf>
    <xf numFmtId="3" fontId="50" fillId="9" borderId="80" xfId="0" applyNumberFormat="1" applyFont="1" applyFill="1" applyBorder="1" applyAlignment="1">
      <alignment horizontal="center"/>
    </xf>
    <xf numFmtId="3" fontId="50" fillId="20" borderId="85" xfId="0" applyNumberFormat="1" applyFont="1" applyFill="1" applyBorder="1" applyAlignment="1">
      <alignment horizontal="center"/>
    </xf>
    <xf numFmtId="3" fontId="50" fillId="11" borderId="89" xfId="0" applyNumberFormat="1" applyFont="1" applyFill="1" applyBorder="1" applyAlignment="1">
      <alignment horizontal="center"/>
    </xf>
    <xf numFmtId="3" fontId="50" fillId="4" borderId="87" xfId="0" applyNumberFormat="1" applyFont="1" applyFill="1" applyBorder="1" applyAlignment="1">
      <alignment horizontal="center"/>
    </xf>
    <xf numFmtId="164" fontId="51" fillId="0" borderId="0" xfId="0" applyFont="1" applyAlignment="1">
      <alignment horizontal="left"/>
    </xf>
    <xf numFmtId="164" fontId="23" fillId="0" borderId="90" xfId="0" applyFont="1" applyBorder="1" applyAlignment="1">
      <alignment horizontal="center"/>
    </xf>
    <xf numFmtId="3" fontId="23" fillId="0" borderId="91" xfId="0" applyNumberFormat="1" applyFont="1" applyBorder="1" applyAlignment="1">
      <alignment horizontal="center"/>
    </xf>
    <xf numFmtId="10" fontId="23" fillId="0" borderId="92" xfId="0" applyNumberFormat="1" applyFont="1" applyBorder="1" applyAlignment="1">
      <alignment horizontal="center"/>
    </xf>
    <xf numFmtId="10" fontId="23" fillId="9" borderId="29" xfId="0" applyNumberFormat="1" applyFont="1" applyFill="1" applyBorder="1" applyAlignment="1">
      <alignment horizontal="center"/>
    </xf>
    <xf numFmtId="3" fontId="50" fillId="4" borderId="92" xfId="0" applyNumberFormat="1" applyFont="1" applyFill="1" applyBorder="1" applyAlignment="1">
      <alignment horizontal="center"/>
    </xf>
    <xf numFmtId="3" fontId="50" fillId="15" borderId="89" xfId="0" applyNumberFormat="1" applyFont="1" applyFill="1" applyBorder="1" applyAlignment="1">
      <alignment horizontal="center"/>
    </xf>
    <xf numFmtId="3" fontId="50" fillId="20" borderId="89" xfId="0" applyNumberFormat="1" applyFont="1" applyFill="1" applyBorder="1" applyAlignment="1">
      <alignment horizontal="center"/>
    </xf>
    <xf numFmtId="10" fontId="23" fillId="9" borderId="88" xfId="0" applyNumberFormat="1" applyFont="1" applyFill="1" applyBorder="1" applyAlignment="1">
      <alignment horizontal="center"/>
    </xf>
    <xf numFmtId="164" fontId="0" fillId="9" borderId="93" xfId="0" applyFill="1" applyBorder="1" applyAlignment="1"/>
    <xf numFmtId="164" fontId="23" fillId="9" borderId="93" xfId="0" applyFont="1" applyFill="1" applyBorder="1" applyAlignment="1">
      <alignment horizontal="center"/>
    </xf>
    <xf numFmtId="164" fontId="0" fillId="9" borderId="29" xfId="0" applyFill="1" applyBorder="1" applyAlignment="1"/>
    <xf numFmtId="164" fontId="0" fillId="9" borderId="81" xfId="0" applyFill="1" applyBorder="1" applyAlignment="1"/>
    <xf numFmtId="3" fontId="50" fillId="19" borderId="91" xfId="0" applyNumberFormat="1" applyFont="1" applyFill="1" applyBorder="1" applyAlignment="1">
      <alignment horizontal="center"/>
    </xf>
    <xf numFmtId="3" fontId="50" fillId="15" borderId="91" xfId="0" applyNumberFormat="1" applyFont="1" applyFill="1" applyBorder="1" applyAlignment="1">
      <alignment horizontal="center"/>
    </xf>
    <xf numFmtId="3" fontId="50" fillId="20" borderId="91" xfId="0" applyNumberFormat="1" applyFont="1" applyFill="1" applyBorder="1" applyAlignment="1">
      <alignment horizontal="center"/>
    </xf>
    <xf numFmtId="3" fontId="50" fillId="11" borderId="91" xfId="0" applyNumberFormat="1" applyFont="1" applyFill="1" applyBorder="1" applyAlignment="1">
      <alignment horizontal="center"/>
    </xf>
    <xf numFmtId="164" fontId="23" fillId="9" borderId="29" xfId="0" applyFont="1" applyFill="1" applyBorder="1" applyAlignment="1">
      <alignment horizontal="center"/>
    </xf>
    <xf numFmtId="164" fontId="23" fillId="0" borderId="94" xfId="0" applyFont="1" applyBorder="1" applyAlignment="1">
      <alignment horizontal="center"/>
    </xf>
    <xf numFmtId="3" fontId="23" fillId="0" borderId="95" xfId="0" applyNumberFormat="1" applyFont="1" applyBorder="1" applyAlignment="1">
      <alignment horizontal="center"/>
    </xf>
    <xf numFmtId="10" fontId="23" fillId="0" borderId="93" xfId="0" applyNumberFormat="1" applyFont="1" applyBorder="1" applyAlignment="1">
      <alignment horizontal="center"/>
    </xf>
    <xf numFmtId="10" fontId="23" fillId="0" borderId="96" xfId="0" applyNumberFormat="1" applyFont="1" applyBorder="1" applyAlignment="1">
      <alignment horizontal="center"/>
    </xf>
    <xf numFmtId="3" fontId="50" fillId="4" borderId="93" xfId="0" applyNumberFormat="1" applyFont="1" applyFill="1" applyBorder="1" applyAlignment="1">
      <alignment horizontal="center"/>
    </xf>
    <xf numFmtId="3" fontId="50" fillId="19" borderId="95" xfId="0" applyNumberFormat="1" applyFont="1" applyFill="1" applyBorder="1" applyAlignment="1">
      <alignment horizontal="center"/>
    </xf>
    <xf numFmtId="3" fontId="50" fillId="15" borderId="95" xfId="0" applyNumberFormat="1" applyFont="1" applyFill="1" applyBorder="1" applyAlignment="1">
      <alignment horizontal="center"/>
    </xf>
    <xf numFmtId="3" fontId="50" fillId="20" borderId="95" xfId="0" applyNumberFormat="1" applyFont="1" applyFill="1" applyBorder="1" applyAlignment="1">
      <alignment horizontal="center"/>
    </xf>
    <xf numFmtId="3" fontId="50" fillId="11" borderId="95" xfId="0" applyNumberFormat="1" applyFont="1" applyFill="1" applyBorder="1" applyAlignment="1">
      <alignment horizontal="center"/>
    </xf>
    <xf numFmtId="3" fontId="50" fillId="4" borderId="96" xfId="0" applyNumberFormat="1" applyFont="1" applyFill="1" applyBorder="1" applyAlignment="1">
      <alignment horizontal="center"/>
    </xf>
    <xf numFmtId="164" fontId="23" fillId="0" borderId="97" xfId="0" applyFont="1" applyBorder="1" applyAlignment="1">
      <alignment horizontal="center"/>
    </xf>
    <xf numFmtId="3" fontId="23" fillId="0" borderId="98" xfId="0" applyNumberFormat="1" applyFont="1" applyBorder="1" applyAlignment="1">
      <alignment horizontal="center"/>
    </xf>
    <xf numFmtId="10" fontId="23" fillId="0" borderId="4" xfId="0" applyNumberFormat="1" applyFont="1" applyBorder="1" applyAlignment="1">
      <alignment horizontal="center"/>
    </xf>
    <xf numFmtId="10" fontId="23" fillId="0" borderId="4" xfId="0" applyNumberFormat="1" applyFont="1" applyBorder="1" applyAlignment="1"/>
    <xf numFmtId="10" fontId="23" fillId="0" borderId="29" xfId="0" applyNumberFormat="1" applyFont="1" applyBorder="1" applyAlignment="1"/>
    <xf numFmtId="3" fontId="23" fillId="14" borderId="4" xfId="0" applyNumberFormat="1" applyFont="1" applyFill="1" applyBorder="1" applyAlignment="1">
      <alignment horizontal="center"/>
    </xf>
    <xf numFmtId="3" fontId="50" fillId="4" borderId="4" xfId="0" applyNumberFormat="1" applyFont="1" applyFill="1" applyBorder="1" applyAlignment="1">
      <alignment horizontal="center"/>
    </xf>
    <xf numFmtId="3" fontId="50" fillId="19" borderId="97" xfId="0" applyNumberFormat="1" applyFont="1" applyFill="1" applyBorder="1" applyAlignment="1">
      <alignment horizontal="center"/>
    </xf>
    <xf numFmtId="3" fontId="50" fillId="19" borderId="98" xfId="0" applyNumberFormat="1" applyFont="1" applyFill="1" applyBorder="1" applyAlignment="1">
      <alignment horizontal="center"/>
    </xf>
    <xf numFmtId="3" fontId="50" fillId="15" borderId="97" xfId="0" applyNumberFormat="1" applyFont="1" applyFill="1" applyBorder="1" applyAlignment="1">
      <alignment horizontal="center"/>
    </xf>
    <xf numFmtId="3" fontId="50" fillId="15" borderId="98" xfId="0" applyNumberFormat="1" applyFont="1" applyFill="1" applyBorder="1" applyAlignment="1">
      <alignment horizontal="center"/>
    </xf>
    <xf numFmtId="3" fontId="50" fillId="20" borderId="97" xfId="0" applyNumberFormat="1" applyFont="1" applyFill="1" applyBorder="1" applyAlignment="1">
      <alignment horizontal="center"/>
    </xf>
    <xf numFmtId="3" fontId="50" fillId="20" borderId="98" xfId="0" applyNumberFormat="1" applyFont="1" applyFill="1" applyBorder="1" applyAlignment="1">
      <alignment horizontal="center"/>
    </xf>
    <xf numFmtId="3" fontId="50" fillId="11" borderId="97" xfId="0" applyNumberFormat="1" applyFont="1" applyFill="1" applyBorder="1" applyAlignment="1">
      <alignment horizontal="center"/>
    </xf>
    <xf numFmtId="3" fontId="50" fillId="11" borderId="98" xfId="0" applyNumberFormat="1" applyFont="1" applyFill="1" applyBorder="1" applyAlignment="1">
      <alignment horizontal="center"/>
    </xf>
    <xf numFmtId="3" fontId="0" fillId="0" borderId="0" xfId="0" applyNumberFormat="1" applyAlignment="1">
      <alignment horizontal="center"/>
    </xf>
    <xf numFmtId="164" fontId="0" fillId="0" borderId="0" xfId="0" applyAlignment="1">
      <alignment horizontal="center"/>
    </xf>
    <xf numFmtId="164" fontId="51" fillId="0" borderId="0" xfId="0" applyFont="1" applyAlignment="1">
      <alignment horizontal="center" vertical="top"/>
    </xf>
    <xf numFmtId="164" fontId="51" fillId="0" borderId="0" xfId="0" applyFont="1" applyAlignment="1">
      <alignment vertical="top"/>
    </xf>
    <xf numFmtId="3" fontId="23" fillId="0" borderId="0" xfId="0" applyNumberFormat="1" applyFont="1" applyAlignment="1">
      <alignment horizontal="left"/>
    </xf>
    <xf numFmtId="3" fontId="0" fillId="0" borderId="0" xfId="0" applyNumberFormat="1" applyAlignment="1"/>
    <xf numFmtId="164" fontId="50" fillId="4" borderId="20" xfId="0" applyFont="1" applyFill="1" applyBorder="1" applyAlignment="1">
      <alignment horizontal="right"/>
    </xf>
    <xf numFmtId="3" fontId="50" fillId="4" borderId="22" xfId="0" applyNumberFormat="1" applyFont="1" applyFill="1" applyBorder="1" applyAlignment="1">
      <alignment horizontal="left"/>
    </xf>
    <xf numFmtId="164" fontId="50" fillId="19" borderId="20" xfId="0" applyFont="1" applyFill="1" applyBorder="1" applyAlignment="1">
      <alignment horizontal="right"/>
    </xf>
    <xf numFmtId="3" fontId="50" fillId="19" borderId="22" xfId="0" applyNumberFormat="1" applyFont="1" applyFill="1" applyBorder="1" applyAlignment="1">
      <alignment horizontal="left"/>
    </xf>
    <xf numFmtId="164" fontId="50" fillId="15" borderId="20" xfId="0" applyFont="1" applyFill="1" applyBorder="1" applyAlignment="1">
      <alignment horizontal="right"/>
    </xf>
    <xf numFmtId="3" fontId="50" fillId="15" borderId="22" xfId="0" applyNumberFormat="1" applyFont="1" applyFill="1" applyBorder="1" applyAlignment="1">
      <alignment horizontal="left"/>
    </xf>
    <xf numFmtId="164" fontId="50" fillId="20" borderId="20" xfId="0" applyFont="1" applyFill="1" applyBorder="1" applyAlignment="1">
      <alignment horizontal="right"/>
    </xf>
    <xf numFmtId="3" fontId="50" fillId="20" borderId="22" xfId="0" applyNumberFormat="1" applyFont="1" applyFill="1" applyBorder="1" applyAlignment="1">
      <alignment horizontal="left"/>
    </xf>
    <xf numFmtId="164" fontId="50" fillId="11" borderId="20" xfId="0" applyFont="1" applyFill="1" applyBorder="1" applyAlignment="1">
      <alignment horizontal="right"/>
    </xf>
    <xf numFmtId="3" fontId="50" fillId="11" borderId="22" xfId="0" applyNumberFormat="1" applyFont="1" applyFill="1" applyBorder="1" applyAlignment="1">
      <alignment horizontal="left"/>
    </xf>
    <xf numFmtId="164" fontId="0" fillId="21" borderId="0" xfId="0" applyFill="1" applyAlignment="1"/>
    <xf numFmtId="1" fontId="23" fillId="0" borderId="10" xfId="0" applyNumberFormat="1" applyFont="1" applyBorder="1" applyAlignment="1">
      <alignment horizontal="center"/>
    </xf>
    <xf numFmtId="1" fontId="23" fillId="19" borderId="20" xfId="0" applyNumberFormat="1" applyFont="1" applyFill="1" applyBorder="1" applyAlignment="1"/>
    <xf numFmtId="1" fontId="23" fillId="19" borderId="22" xfId="0" applyNumberFormat="1" applyFont="1" applyFill="1" applyBorder="1" applyAlignment="1"/>
    <xf numFmtId="1" fontId="23" fillId="15" borderId="20" xfId="0" applyNumberFormat="1" applyFont="1" applyFill="1" applyBorder="1" applyAlignment="1"/>
    <xf numFmtId="1" fontId="23" fillId="15" borderId="22" xfId="0" applyNumberFormat="1" applyFont="1" applyFill="1" applyBorder="1" applyAlignment="1"/>
    <xf numFmtId="1" fontId="23" fillId="20" borderId="20" xfId="0" applyNumberFormat="1" applyFont="1" applyFill="1" applyBorder="1" applyAlignment="1"/>
    <xf numFmtId="1" fontId="23" fillId="20" borderId="22" xfId="0" applyNumberFormat="1" applyFont="1" applyFill="1" applyBorder="1" applyAlignment="1"/>
    <xf numFmtId="1" fontId="23" fillId="11" borderId="20" xfId="0" applyNumberFormat="1" applyFont="1" applyFill="1" applyBorder="1" applyAlignment="1"/>
    <xf numFmtId="1" fontId="23" fillId="11" borderId="22" xfId="0" applyNumberFormat="1" applyFont="1" applyFill="1" applyBorder="1" applyAlignment="1"/>
    <xf numFmtId="164" fontId="52" fillId="0" borderId="0" xfId="0" applyFont="1" applyAlignment="1"/>
    <xf numFmtId="164" fontId="53" fillId="0" borderId="0" xfId="0" applyFont="1" applyAlignment="1">
      <alignment horizontal="right"/>
    </xf>
    <xf numFmtId="164" fontId="53" fillId="0" borderId="0" xfId="0" applyFont="1" applyAlignment="1"/>
    <xf numFmtId="164" fontId="23" fillId="6" borderId="67" xfId="0" applyFont="1" applyFill="1" applyBorder="1" applyAlignment="1"/>
    <xf numFmtId="164" fontId="23" fillId="0" borderId="99" xfId="0" applyFont="1" applyBorder="1" applyAlignment="1"/>
    <xf numFmtId="164" fontId="23" fillId="0" borderId="100" xfId="0" applyFont="1" applyBorder="1" applyAlignment="1"/>
    <xf numFmtId="164" fontId="23" fillId="0" borderId="101" xfId="0" applyFont="1" applyBorder="1" applyAlignment="1"/>
    <xf numFmtId="164" fontId="23" fillId="0" borderId="0" xfId="0" applyFont="1" applyAlignment="1">
      <alignment horizontal="right"/>
    </xf>
    <xf numFmtId="164" fontId="26" fillId="0" borderId="0" xfId="0" applyFont="1" applyAlignment="1">
      <alignment horizontal="right"/>
    </xf>
    <xf numFmtId="164" fontId="54" fillId="0" borderId="0" xfId="0" applyFont="1" applyAlignment="1"/>
    <xf numFmtId="164" fontId="54" fillId="19" borderId="17" xfId="0" applyFont="1" applyFill="1" applyBorder="1" applyAlignment="1">
      <alignment horizontal="left"/>
    </xf>
    <xf numFmtId="164" fontId="54" fillId="19" borderId="19" xfId="0" applyFont="1" applyFill="1" applyBorder="1" applyAlignment="1">
      <alignment horizontal="center"/>
    </xf>
    <xf numFmtId="3" fontId="25" fillId="7" borderId="17" xfId="0" applyNumberFormat="1" applyFont="1" applyFill="1" applyBorder="1" applyAlignment="1">
      <alignment horizontal="left"/>
    </xf>
    <xf numFmtId="3" fontId="54" fillId="7" borderId="14" xfId="0" applyNumberFormat="1" applyFont="1" applyFill="1" applyBorder="1" applyAlignment="1">
      <alignment horizontal="left"/>
    </xf>
    <xf numFmtId="164" fontId="54" fillId="7" borderId="14" xfId="0" applyFont="1" applyFill="1" applyBorder="1" applyAlignment="1">
      <alignment horizontal="center"/>
    </xf>
    <xf numFmtId="164" fontId="54" fillId="7" borderId="19" xfId="0" applyFont="1" applyFill="1" applyBorder="1" applyAlignment="1">
      <alignment horizontal="center"/>
    </xf>
    <xf numFmtId="3" fontId="25" fillId="6" borderId="17" xfId="0" applyNumberFormat="1" applyFont="1" applyFill="1" applyBorder="1" applyAlignment="1">
      <alignment horizontal="left"/>
    </xf>
    <xf numFmtId="3" fontId="54" fillId="6" borderId="14" xfId="0" applyNumberFormat="1" applyFont="1" applyFill="1" applyBorder="1" applyAlignment="1">
      <alignment horizontal="left"/>
    </xf>
    <xf numFmtId="164" fontId="54" fillId="6" borderId="14" xfId="0" applyFont="1" applyFill="1" applyBorder="1" applyAlignment="1">
      <alignment horizontal="center"/>
    </xf>
    <xf numFmtId="164" fontId="54" fillId="6" borderId="19" xfId="0" applyFont="1" applyFill="1" applyBorder="1" applyAlignment="1">
      <alignment horizontal="center"/>
    </xf>
    <xf numFmtId="3" fontId="25" fillId="18" borderId="17" xfId="0" applyNumberFormat="1" applyFont="1" applyFill="1" applyBorder="1" applyAlignment="1">
      <alignment horizontal="left"/>
    </xf>
    <xf numFmtId="164" fontId="54" fillId="18" borderId="14" xfId="0" applyFont="1" applyFill="1" applyBorder="1" applyAlignment="1">
      <alignment horizontal="center"/>
    </xf>
    <xf numFmtId="164" fontId="54" fillId="18" borderId="19" xfId="0" applyFont="1" applyFill="1" applyBorder="1" applyAlignment="1">
      <alignment horizontal="center"/>
    </xf>
    <xf numFmtId="164" fontId="23" fillId="14" borderId="16" xfId="0" applyFont="1" applyFill="1" applyBorder="1" applyAlignment="1">
      <alignment horizontal="center" wrapText="1"/>
    </xf>
    <xf numFmtId="3" fontId="25" fillId="19" borderId="17" xfId="0" applyNumberFormat="1" applyFont="1" applyFill="1" applyBorder="1" applyAlignment="1">
      <alignment horizontal="left"/>
    </xf>
    <xf numFmtId="3" fontId="23" fillId="19" borderId="19" xfId="0" applyNumberFormat="1" applyFont="1" applyFill="1" applyBorder="1" applyAlignment="1">
      <alignment horizontal="center"/>
    </xf>
    <xf numFmtId="3" fontId="25" fillId="7" borderId="14" xfId="0" applyNumberFormat="1" applyFont="1" applyFill="1" applyBorder="1" applyAlignment="1">
      <alignment horizontal="left"/>
    </xf>
    <xf numFmtId="3" fontId="23" fillId="7" borderId="14" xfId="0" applyNumberFormat="1" applyFont="1" applyFill="1" applyBorder="1" applyAlignment="1">
      <alignment horizontal="center"/>
    </xf>
    <xf numFmtId="3" fontId="23" fillId="7" borderId="19" xfId="0" applyNumberFormat="1" applyFont="1" applyFill="1" applyBorder="1" applyAlignment="1">
      <alignment horizontal="center"/>
    </xf>
    <xf numFmtId="3" fontId="25" fillId="6" borderId="14" xfId="0" applyNumberFormat="1" applyFont="1" applyFill="1" applyBorder="1" applyAlignment="1">
      <alignment horizontal="left"/>
    </xf>
    <xf numFmtId="3" fontId="23" fillId="6" borderId="14" xfId="0" applyNumberFormat="1" applyFont="1" applyFill="1" applyBorder="1" applyAlignment="1">
      <alignment horizontal="center"/>
    </xf>
    <xf numFmtId="3" fontId="23" fillId="6" borderId="19" xfId="0" applyNumberFormat="1" applyFont="1" applyFill="1" applyBorder="1" applyAlignment="1">
      <alignment horizontal="center"/>
    </xf>
    <xf numFmtId="3" fontId="23" fillId="18" borderId="14" xfId="0" applyNumberFormat="1" applyFont="1" applyFill="1" applyBorder="1" applyAlignment="1">
      <alignment horizontal="center"/>
    </xf>
    <xf numFmtId="3" fontId="23" fillId="18" borderId="19" xfId="0" applyNumberFormat="1" applyFont="1" applyFill="1" applyBorder="1" applyAlignment="1">
      <alignment horizontal="center"/>
    </xf>
    <xf numFmtId="164" fontId="23" fillId="14" borderId="24" xfId="0" applyFont="1" applyFill="1" applyBorder="1" applyAlignment="1">
      <alignment horizontal="center" wrapText="1"/>
    </xf>
    <xf numFmtId="164" fontId="23" fillId="0" borderId="0" xfId="0" applyFont="1" applyAlignment="1">
      <alignment wrapText="1"/>
    </xf>
    <xf numFmtId="164" fontId="23" fillId="0" borderId="49" xfId="0" applyFont="1" applyBorder="1" applyAlignment="1">
      <alignment horizontal="center" wrapText="1"/>
    </xf>
    <xf numFmtId="164" fontId="26" fillId="0" borderId="50" xfId="0" applyFont="1" applyBorder="1" applyAlignment="1">
      <alignment horizontal="center" wrapText="1"/>
    </xf>
    <xf numFmtId="164" fontId="26" fillId="6" borderId="50" xfId="0" applyFont="1" applyFill="1" applyBorder="1" applyAlignment="1">
      <alignment horizontal="center" wrapText="1"/>
    </xf>
    <xf numFmtId="3" fontId="23" fillId="22" borderId="49" xfId="0" applyNumberFormat="1" applyFont="1" applyFill="1" applyBorder="1" applyAlignment="1">
      <alignment horizontal="center" wrapText="1"/>
    </xf>
    <xf numFmtId="3" fontId="23" fillId="22" borderId="51" xfId="0" applyNumberFormat="1" applyFont="1" applyFill="1" applyBorder="1" applyAlignment="1">
      <alignment horizontal="center" wrapText="1"/>
    </xf>
    <xf numFmtId="3" fontId="23" fillId="22" borderId="50" xfId="0" applyNumberFormat="1" applyFont="1" applyFill="1" applyBorder="1" applyAlignment="1">
      <alignment horizontal="center" wrapText="1"/>
    </xf>
    <xf numFmtId="3" fontId="23" fillId="6" borderId="49" xfId="0" applyNumberFormat="1" applyFont="1" applyFill="1" applyBorder="1" applyAlignment="1">
      <alignment horizontal="center" vertical="center" wrapText="1"/>
    </xf>
    <xf numFmtId="3" fontId="23" fillId="6" borderId="50" xfId="0" applyNumberFormat="1" applyFont="1" applyFill="1" applyBorder="1" applyAlignment="1">
      <alignment horizontal="center" vertical="center" wrapText="1"/>
    </xf>
    <xf numFmtId="3" fontId="23" fillId="6" borderId="49" xfId="0" applyNumberFormat="1" applyFont="1" applyFill="1" applyBorder="1" applyAlignment="1">
      <alignment horizontal="center" wrapText="1"/>
    </xf>
    <xf numFmtId="164" fontId="23" fillId="14" borderId="15" xfId="0" applyFont="1" applyFill="1" applyBorder="1" applyAlignment="1">
      <alignment horizontal="center" wrapText="1"/>
    </xf>
    <xf numFmtId="164" fontId="23" fillId="14" borderId="102" xfId="0" applyFont="1" applyFill="1" applyBorder="1" applyAlignment="1">
      <alignment horizontal="center"/>
    </xf>
    <xf numFmtId="172" fontId="23" fillId="14" borderId="103" xfId="0" applyNumberFormat="1" applyFont="1" applyFill="1" applyBorder="1" applyAlignment="1">
      <alignment horizontal="right"/>
    </xf>
    <xf numFmtId="164" fontId="26" fillId="14" borderId="104" xfId="0" applyFont="1" applyFill="1" applyBorder="1" applyAlignment="1">
      <alignment horizontal="center"/>
    </xf>
    <xf numFmtId="164" fontId="26" fillId="14" borderId="105" xfId="0" applyFont="1" applyFill="1" applyBorder="1" applyAlignment="1">
      <alignment horizontal="center"/>
    </xf>
    <xf numFmtId="3" fontId="23" fillId="14" borderId="106" xfId="0" applyNumberFormat="1" applyFont="1" applyFill="1" applyBorder="1" applyAlignment="1">
      <alignment horizontal="center"/>
    </xf>
    <xf numFmtId="3" fontId="23" fillId="14" borderId="107" xfId="0" applyNumberFormat="1" applyFont="1" applyFill="1" applyBorder="1" applyAlignment="1">
      <alignment horizontal="center"/>
    </xf>
    <xf numFmtId="168" fontId="23" fillId="14" borderId="106" xfId="0" applyNumberFormat="1" applyFont="1" applyFill="1" applyBorder="1" applyAlignment="1">
      <alignment horizontal="center"/>
    </xf>
    <xf numFmtId="3" fontId="23" fillId="14" borderId="66" xfId="0" applyNumberFormat="1" applyFont="1" applyFill="1" applyBorder="1" applyAlignment="1">
      <alignment horizontal="center"/>
    </xf>
    <xf numFmtId="3" fontId="23" fillId="14" borderId="102" xfId="0" applyNumberFormat="1" applyFont="1" applyFill="1" applyBorder="1" applyAlignment="1">
      <alignment horizontal="center"/>
    </xf>
    <xf numFmtId="3" fontId="23" fillId="14" borderId="103" xfId="0" applyNumberFormat="1" applyFont="1" applyFill="1" applyBorder="1" applyAlignment="1">
      <alignment horizontal="center"/>
    </xf>
    <xf numFmtId="3" fontId="23" fillId="14" borderId="108" xfId="0" applyNumberFormat="1" applyFont="1" applyFill="1" applyBorder="1" applyAlignment="1">
      <alignment horizontal="center"/>
    </xf>
    <xf numFmtId="164" fontId="23" fillId="14" borderId="16" xfId="0" applyFont="1" applyFill="1" applyBorder="1" applyAlignment="1"/>
    <xf numFmtId="164" fontId="23" fillId="14" borderId="109" xfId="0" applyFont="1" applyFill="1" applyBorder="1" applyAlignment="1">
      <alignment horizontal="center"/>
    </xf>
    <xf numFmtId="172" fontId="23" fillId="14" borderId="67" xfId="0" applyNumberFormat="1" applyFont="1" applyFill="1" applyBorder="1" applyAlignment="1">
      <alignment horizontal="right"/>
    </xf>
    <xf numFmtId="164" fontId="26" fillId="14" borderId="99" xfId="0" applyFont="1" applyFill="1" applyBorder="1" applyAlignment="1">
      <alignment horizontal="center"/>
    </xf>
    <xf numFmtId="164" fontId="26" fillId="14" borderId="110" xfId="0" applyFont="1" applyFill="1" applyBorder="1" applyAlignment="1">
      <alignment horizontal="center"/>
    </xf>
    <xf numFmtId="3" fontId="23" fillId="14" borderId="109" xfId="0" applyNumberFormat="1" applyFont="1" applyFill="1" applyBorder="1" applyAlignment="1">
      <alignment horizontal="center"/>
    </xf>
    <xf numFmtId="3" fontId="23" fillId="14" borderId="110" xfId="0" applyNumberFormat="1" applyFont="1" applyFill="1" applyBorder="1" applyAlignment="1">
      <alignment horizontal="center"/>
    </xf>
    <xf numFmtId="168" fontId="23" fillId="14" borderId="109" xfId="0" applyNumberFormat="1" applyFont="1" applyFill="1" applyBorder="1" applyAlignment="1">
      <alignment horizontal="center"/>
    </xf>
    <xf numFmtId="3" fontId="23" fillId="14" borderId="67" xfId="0" applyNumberFormat="1" applyFont="1" applyFill="1" applyBorder="1" applyAlignment="1">
      <alignment horizontal="center"/>
    </xf>
    <xf numFmtId="3" fontId="23" fillId="14" borderId="111" xfId="0" applyNumberFormat="1" applyFont="1" applyFill="1" applyBorder="1" applyAlignment="1">
      <alignment horizontal="center"/>
    </xf>
    <xf numFmtId="164" fontId="23" fillId="14" borderId="65" xfId="0" applyFont="1" applyFill="1" applyBorder="1" applyAlignment="1"/>
    <xf numFmtId="164" fontId="23" fillId="14" borderId="109" xfId="0" applyFont="1" applyFill="1" applyBorder="1" applyAlignment="1"/>
    <xf numFmtId="3" fontId="23" fillId="6" borderId="109" xfId="0" applyNumberFormat="1" applyFont="1" applyFill="1" applyBorder="1" applyAlignment="1">
      <alignment horizontal="center"/>
    </xf>
    <xf numFmtId="3" fontId="23" fillId="6" borderId="67" xfId="0" applyNumberFormat="1" applyFont="1" applyFill="1" applyBorder="1" applyAlignment="1">
      <alignment horizontal="center"/>
    </xf>
    <xf numFmtId="164" fontId="23" fillId="0" borderId="65" xfId="0" applyFont="1" applyBorder="1" applyAlignment="1"/>
    <xf numFmtId="164" fontId="23" fillId="14" borderId="112" xfId="0" applyFont="1" applyFill="1" applyBorder="1" applyAlignment="1">
      <alignment horizontal="center"/>
    </xf>
    <xf numFmtId="172" fontId="23" fillId="14" borderId="113" xfId="0" applyNumberFormat="1" applyFont="1" applyFill="1" applyBorder="1" applyAlignment="1">
      <alignment horizontal="right"/>
    </xf>
    <xf numFmtId="3" fontId="23" fillId="14" borderId="112" xfId="0" applyNumberFormat="1" applyFont="1" applyFill="1" applyBorder="1" applyAlignment="1">
      <alignment horizontal="center"/>
    </xf>
    <xf numFmtId="3" fontId="23" fillId="14" borderId="114" xfId="0" applyNumberFormat="1" applyFont="1" applyFill="1" applyBorder="1" applyAlignment="1">
      <alignment horizontal="center"/>
    </xf>
    <xf numFmtId="3" fontId="23" fillId="14" borderId="113" xfId="0" applyNumberFormat="1" applyFont="1" applyFill="1" applyBorder="1" applyAlignment="1">
      <alignment horizontal="center"/>
    </xf>
    <xf numFmtId="3" fontId="23" fillId="6" borderId="112" xfId="0" applyNumberFormat="1" applyFont="1" applyFill="1" applyBorder="1" applyAlignment="1">
      <alignment horizontal="center"/>
    </xf>
    <xf numFmtId="3" fontId="23" fillId="6" borderId="113" xfId="0" applyNumberFormat="1" applyFont="1" applyFill="1" applyBorder="1" applyAlignment="1">
      <alignment horizontal="center"/>
    </xf>
    <xf numFmtId="3" fontId="23" fillId="14" borderId="115" xfId="0" applyNumberFormat="1" applyFont="1" applyFill="1" applyBorder="1" applyAlignment="1">
      <alignment horizontal="center"/>
    </xf>
    <xf numFmtId="3" fontId="23" fillId="14" borderId="116" xfId="0" applyNumberFormat="1" applyFont="1" applyFill="1" applyBorder="1" applyAlignment="1">
      <alignment horizontal="center"/>
    </xf>
    <xf numFmtId="164" fontId="23" fillId="14" borderId="106" xfId="0" applyFont="1" applyFill="1" applyBorder="1" applyAlignment="1">
      <alignment horizontal="center"/>
    </xf>
    <xf numFmtId="172" fontId="23" fillId="14" borderId="66" xfId="0" applyNumberFormat="1" applyFont="1" applyFill="1" applyBorder="1" applyAlignment="1">
      <alignment horizontal="right"/>
    </xf>
    <xf numFmtId="3" fontId="23" fillId="6" borderId="106" xfId="0" applyNumberFormat="1" applyFont="1" applyFill="1" applyBorder="1" applyAlignment="1">
      <alignment horizontal="center"/>
    </xf>
    <xf numFmtId="3" fontId="23" fillId="6" borderId="66" xfId="0" applyNumberFormat="1" applyFont="1" applyFill="1" applyBorder="1" applyAlignment="1">
      <alignment horizontal="center"/>
    </xf>
    <xf numFmtId="164" fontId="26" fillId="0" borderId="65" xfId="0" applyFont="1" applyBorder="1" applyAlignment="1"/>
    <xf numFmtId="172" fontId="23" fillId="9" borderId="67" xfId="0" applyNumberFormat="1" applyFont="1" applyFill="1" applyBorder="1" applyAlignment="1">
      <alignment horizontal="right"/>
    </xf>
    <xf numFmtId="3" fontId="23" fillId="9" borderId="109" xfId="0" applyNumberFormat="1" applyFont="1" applyFill="1" applyBorder="1" applyAlignment="1">
      <alignment horizontal="center"/>
    </xf>
    <xf numFmtId="3" fontId="23" fillId="9" borderId="110" xfId="0" applyNumberFormat="1" applyFont="1" applyFill="1" applyBorder="1" applyAlignment="1">
      <alignment horizontal="center"/>
    </xf>
    <xf numFmtId="3" fontId="23" fillId="9" borderId="67" xfId="0" applyNumberFormat="1" applyFont="1" applyFill="1" applyBorder="1" applyAlignment="1">
      <alignment horizontal="center"/>
    </xf>
    <xf numFmtId="3" fontId="23" fillId="9" borderId="117" xfId="0" applyNumberFormat="1" applyFont="1" applyFill="1" applyBorder="1" applyAlignment="1">
      <alignment horizontal="center"/>
    </xf>
    <xf numFmtId="3" fontId="23" fillId="9" borderId="111" xfId="0" applyNumberFormat="1" applyFont="1" applyFill="1" applyBorder="1" applyAlignment="1">
      <alignment horizontal="center"/>
    </xf>
    <xf numFmtId="164" fontId="23" fillId="9" borderId="112" xfId="0" applyFont="1" applyFill="1" applyBorder="1" applyAlignment="1">
      <alignment horizontal="center"/>
    </xf>
    <xf numFmtId="172" fontId="23" fillId="9" borderId="113" xfId="0" applyNumberFormat="1" applyFont="1" applyFill="1" applyBorder="1" applyAlignment="1">
      <alignment horizontal="right"/>
    </xf>
    <xf numFmtId="164" fontId="26" fillId="0" borderId="16" xfId="0" applyFont="1" applyBorder="1" applyAlignment="1"/>
    <xf numFmtId="3" fontId="23" fillId="9" borderId="112" xfId="0" applyNumberFormat="1" applyFont="1" applyFill="1" applyBorder="1" applyAlignment="1">
      <alignment horizontal="center"/>
    </xf>
    <xf numFmtId="3" fontId="23" fillId="9" borderId="114" xfId="0" applyNumberFormat="1" applyFont="1" applyFill="1" applyBorder="1" applyAlignment="1">
      <alignment horizontal="center"/>
    </xf>
    <xf numFmtId="3" fontId="23" fillId="9" borderId="113" xfId="0" applyNumberFormat="1" applyFont="1" applyFill="1" applyBorder="1" applyAlignment="1">
      <alignment horizontal="center"/>
    </xf>
    <xf numFmtId="3" fontId="23" fillId="9" borderId="126" xfId="0" applyNumberFormat="1" applyFont="1" applyFill="1" applyBorder="1" applyAlignment="1">
      <alignment horizontal="center"/>
    </xf>
    <xf numFmtId="3" fontId="23" fillId="9" borderId="115" xfId="0" applyNumberFormat="1" applyFont="1" applyFill="1" applyBorder="1" applyAlignment="1">
      <alignment horizontal="center"/>
    </xf>
    <xf numFmtId="3" fontId="25" fillId="23" borderId="0" xfId="0" applyNumberFormat="1" applyFont="1" applyFill="1" applyAlignment="1">
      <alignment horizontal="center"/>
    </xf>
    <xf numFmtId="3" fontId="25" fillId="14" borderId="0" xfId="0" applyNumberFormat="1" applyFont="1" applyFill="1" applyAlignment="1">
      <alignment horizontal="center"/>
    </xf>
    <xf numFmtId="164" fontId="10" fillId="7" borderId="20" xfId="0" applyFont="1" applyFill="1" applyBorder="1" applyAlignment="1">
      <alignment horizontal="left"/>
    </xf>
    <xf numFmtId="164" fontId="10" fillId="7" borderId="21" xfId="0" applyFont="1" applyFill="1" applyBorder="1" applyAlignment="1">
      <alignment horizontal="left"/>
    </xf>
    <xf numFmtId="164" fontId="10" fillId="7" borderId="22" xfId="0" applyFont="1" applyFill="1" applyBorder="1" applyAlignment="1">
      <alignment horizontal="left"/>
    </xf>
    <xf numFmtId="164" fontId="10" fillId="19" borderId="20" xfId="0" applyFont="1" applyFill="1" applyBorder="1" applyAlignment="1">
      <alignment horizontal="center" wrapText="1"/>
    </xf>
    <xf numFmtId="164" fontId="10" fillId="19" borderId="22" xfId="0" applyFont="1" applyFill="1" applyBorder="1" applyAlignment="1">
      <alignment horizontal="center" wrapText="1"/>
    </xf>
    <xf numFmtId="164" fontId="10" fillId="11" borderId="4" xfId="0" applyFont="1" applyFill="1" applyBorder="1" applyAlignment="1">
      <alignment horizontal="center" vertical="center" wrapText="1"/>
    </xf>
    <xf numFmtId="164" fontId="12" fillId="19" borderId="21" xfId="0" applyFont="1" applyFill="1" applyBorder="1">
      <alignment horizontal="left" wrapText="1"/>
    </xf>
    <xf numFmtId="164" fontId="45" fillId="15" borderId="28" xfId="0" applyFont="1" applyFill="1" applyBorder="1" applyAlignment="1">
      <alignment horizontal="left" vertical="center"/>
    </xf>
    <xf numFmtId="0" fontId="10" fillId="19" borderId="22" xfId="0" applyNumberFormat="1" applyFont="1" applyFill="1" applyBorder="1" applyAlignment="1" applyProtection="1">
      <alignment horizontal="left" vertical="center"/>
      <protection hidden="1"/>
    </xf>
    <xf numFmtId="0" fontId="10" fillId="19" borderId="4" xfId="0" applyNumberFormat="1" applyFont="1" applyFill="1" applyBorder="1" applyAlignment="1" applyProtection="1">
      <alignment horizontal="left" vertical="center"/>
      <protection hidden="1"/>
    </xf>
    <xf numFmtId="0" fontId="12" fillId="19" borderId="20" xfId="0" applyNumberFormat="1" applyFont="1" applyFill="1" applyBorder="1" applyAlignment="1" applyProtection="1">
      <alignment horizontal="left" vertical="center"/>
      <protection hidden="1"/>
    </xf>
    <xf numFmtId="0" fontId="30" fillId="19" borderId="22" xfId="0" applyNumberFormat="1" applyFont="1" applyFill="1" applyBorder="1" applyAlignment="1">
      <alignment vertical="center"/>
    </xf>
    <xf numFmtId="0" fontId="12" fillId="19" borderId="20" xfId="0" applyNumberFormat="1" applyFont="1" applyFill="1" applyBorder="1" applyAlignment="1">
      <alignment vertical="center"/>
    </xf>
    <xf numFmtId="0" fontId="30" fillId="19" borderId="21" xfId="0" applyNumberFormat="1" applyFont="1" applyFill="1" applyBorder="1" applyAlignment="1">
      <alignment vertical="center"/>
    </xf>
    <xf numFmtId="0" fontId="10" fillId="19" borderId="21" xfId="0" applyNumberFormat="1" applyFont="1" applyFill="1" applyBorder="1" applyAlignment="1" applyProtection="1">
      <alignment horizontal="left" vertical="center"/>
      <protection hidden="1"/>
    </xf>
    <xf numFmtId="164" fontId="57" fillId="0" borderId="0" xfId="0" applyFont="1" applyAlignment="1">
      <alignment horizontal="left"/>
    </xf>
    <xf numFmtId="1" fontId="26" fillId="14" borderId="99" xfId="0" applyNumberFormat="1" applyFont="1" applyFill="1" applyBorder="1" applyAlignment="1">
      <alignment horizontal="center"/>
    </xf>
    <xf numFmtId="1" fontId="26" fillId="14" borderId="110" xfId="0" applyNumberFormat="1" applyFont="1" applyFill="1" applyBorder="1" applyAlignment="1">
      <alignment horizontal="center"/>
    </xf>
    <xf numFmtId="1" fontId="26" fillId="14" borderId="113" xfId="0" applyNumberFormat="1" applyFont="1" applyFill="1" applyBorder="1" applyAlignment="1">
      <alignment horizontal="center"/>
    </xf>
    <xf numFmtId="1" fontId="26" fillId="14" borderId="114" xfId="0" applyNumberFormat="1" applyFont="1" applyFill="1" applyBorder="1" applyAlignment="1">
      <alignment horizontal="center"/>
    </xf>
    <xf numFmtId="1" fontId="26" fillId="14" borderId="103" xfId="0" applyNumberFormat="1" applyFont="1" applyFill="1" applyBorder="1" applyAlignment="1">
      <alignment horizontal="center"/>
    </xf>
    <xf numFmtId="1" fontId="26" fillId="14" borderId="107" xfId="0" applyNumberFormat="1" applyFont="1" applyFill="1" applyBorder="1" applyAlignment="1">
      <alignment horizontal="center"/>
    </xf>
    <xf numFmtId="1" fontId="26" fillId="9" borderId="99" xfId="0" applyNumberFormat="1" applyFont="1" applyFill="1" applyBorder="1" applyAlignment="1">
      <alignment horizontal="center"/>
    </xf>
    <xf numFmtId="1" fontId="26" fillId="9" borderId="110" xfId="0" applyNumberFormat="1" applyFont="1" applyFill="1" applyBorder="1" applyAlignment="1">
      <alignment horizontal="center"/>
    </xf>
    <xf numFmtId="1" fontId="26" fillId="9" borderId="118" xfId="0" applyNumberFormat="1" applyFont="1" applyFill="1" applyBorder="1" applyAlignment="1">
      <alignment horizontal="center"/>
    </xf>
    <xf numFmtId="1" fontId="26" fillId="9" borderId="114" xfId="0" applyNumberFormat="1" applyFont="1" applyFill="1" applyBorder="1" applyAlignment="1">
      <alignment horizontal="center"/>
    </xf>
    <xf numFmtId="164" fontId="55" fillId="19" borderId="0" xfId="0" applyFont="1" applyFill="1" applyAlignment="1">
      <alignment horizontal="right"/>
    </xf>
    <xf numFmtId="14" fontId="10" fillId="0" borderId="0" xfId="0" applyNumberFormat="1" applyFont="1" applyAlignment="1">
      <alignment horizontal="left" vertical="center"/>
    </xf>
    <xf numFmtId="14" fontId="10" fillId="23" borderId="21" xfId="0" applyNumberFormat="1" applyFont="1" applyFill="1" applyBorder="1" applyAlignment="1">
      <alignment horizontal="center"/>
    </xf>
    <xf numFmtId="164" fontId="23" fillId="23" borderId="21" xfId="0" applyFont="1" applyFill="1" applyBorder="1" applyAlignment="1">
      <alignment horizontal="center"/>
    </xf>
    <xf numFmtId="164" fontId="43" fillId="23" borderId="21" xfId="0" applyFont="1" applyFill="1" applyBorder="1" applyAlignment="1">
      <alignment horizontal="center"/>
    </xf>
    <xf numFmtId="164" fontId="23" fillId="23" borderId="22" xfId="0" applyFont="1" applyFill="1" applyBorder="1" applyAlignment="1">
      <alignment horizontal="center"/>
    </xf>
    <xf numFmtId="164" fontId="42" fillId="23" borderId="21" xfId="0" applyFont="1" applyFill="1" applyBorder="1" applyAlignment="1">
      <alignment horizontal="center"/>
    </xf>
    <xf numFmtId="14" fontId="13" fillId="4" borderId="10" xfId="0" applyNumberFormat="1" applyFont="1" applyFill="1" applyBorder="1" applyAlignment="1">
      <alignment horizontal="center" vertical="center"/>
    </xf>
    <xf numFmtId="0" fontId="30" fillId="23" borderId="21" xfId="0" applyNumberFormat="1" applyFont="1" applyFill="1" applyBorder="1" applyAlignment="1">
      <alignment vertical="center"/>
    </xf>
    <xf numFmtId="44" fontId="30" fillId="23" borderId="22" xfId="12" applyFont="1" applyFill="1" applyBorder="1" applyAlignment="1">
      <alignment horizontal="center" vertical="center"/>
    </xf>
    <xf numFmtId="164" fontId="42" fillId="0" borderId="0" xfId="0" applyFont="1" applyAlignment="1">
      <alignment horizontal="center"/>
    </xf>
    <xf numFmtId="164" fontId="28" fillId="23" borderId="20" xfId="0" applyFont="1" applyFill="1" applyBorder="1" applyAlignment="1">
      <alignment horizontal="left"/>
    </xf>
    <xf numFmtId="164" fontId="28" fillId="23" borderId="21" xfId="0" applyFont="1" applyFill="1" applyBorder="1" applyAlignment="1"/>
    <xf numFmtId="164" fontId="28" fillId="23" borderId="22" xfId="0" applyFont="1" applyFill="1" applyBorder="1" applyAlignment="1"/>
    <xf numFmtId="1" fontId="23" fillId="9" borderId="109" xfId="0" applyNumberFormat="1" applyFont="1" applyFill="1" applyBorder="1" applyAlignment="1">
      <alignment horizontal="center"/>
    </xf>
    <xf numFmtId="1" fontId="23" fillId="9" borderId="112" xfId="0" applyNumberFormat="1" applyFont="1" applyFill="1" applyBorder="1" applyAlignment="1">
      <alignment horizontal="center"/>
    </xf>
    <xf numFmtId="3" fontId="13" fillId="0" borderId="10" xfId="7" applyNumberFormat="1" applyFont="1" applyBorder="1" applyAlignment="1">
      <alignment horizontal="center" vertical="center" wrapText="1"/>
    </xf>
    <xf numFmtId="0" fontId="13" fillId="0" borderId="10" xfId="7" applyNumberFormat="1" applyFont="1" applyBorder="1" applyAlignment="1">
      <alignment horizontal="center" vertical="center" wrapText="1"/>
    </xf>
    <xf numFmtId="10" fontId="13" fillId="0" borderId="10" xfId="7" applyNumberFormat="1" applyFont="1" applyBorder="1" applyAlignment="1">
      <alignment horizontal="center" vertical="center" wrapText="1"/>
    </xf>
    <xf numFmtId="44" fontId="13" fillId="0" borderId="10" xfId="7" applyNumberFormat="1" applyFont="1" applyBorder="1" applyAlignment="1">
      <alignment horizontal="center" vertical="center" wrapText="1"/>
    </xf>
    <xf numFmtId="49" fontId="59" fillId="16" borderId="127" xfId="0" applyNumberFormat="1" applyFont="1" applyFill="1" applyBorder="1" applyAlignment="1">
      <alignment horizontal="center" vertical="center"/>
    </xf>
    <xf numFmtId="0" fontId="10" fillId="0" borderId="0" xfId="0" applyNumberFormat="1" applyFont="1" applyAlignment="1">
      <alignment horizontal="center" vertical="center"/>
    </xf>
    <xf numFmtId="165" fontId="10" fillId="5" borderId="49" xfId="0" applyNumberFormat="1" applyFont="1" applyFill="1" applyBorder="1" applyAlignment="1">
      <alignment horizontal="center" vertical="center"/>
    </xf>
    <xf numFmtId="165" fontId="10" fillId="5" borderId="50" xfId="0" applyNumberFormat="1" applyFont="1" applyFill="1" applyBorder="1" applyAlignment="1">
      <alignment horizontal="center" vertical="center"/>
    </xf>
    <xf numFmtId="165" fontId="10" fillId="5" borderId="51" xfId="0" applyNumberFormat="1" applyFont="1" applyFill="1" applyBorder="1" applyAlignment="1">
      <alignment horizontal="center" vertical="center"/>
    </xf>
    <xf numFmtId="165" fontId="10" fillId="0" borderId="49" xfId="0" applyNumberFormat="1" applyFont="1" applyBorder="1" applyAlignment="1">
      <alignment horizontal="center" vertical="center"/>
    </xf>
    <xf numFmtId="165" fontId="10" fillId="0" borderId="50" xfId="0" applyNumberFormat="1" applyFont="1" applyBorder="1" applyAlignment="1">
      <alignment horizontal="center" vertical="center"/>
    </xf>
    <xf numFmtId="1" fontId="10" fillId="9" borderId="49" xfId="3" applyNumberFormat="1" applyFont="1" applyFill="1" applyBorder="1" applyAlignment="1" applyProtection="1">
      <alignment horizontal="center" vertical="center" wrapText="1"/>
      <protection hidden="1"/>
    </xf>
    <xf numFmtId="0" fontId="13" fillId="0" borderId="132" xfId="7" applyNumberFormat="1" applyFont="1" applyBorder="1" applyAlignment="1">
      <alignment horizontal="center" vertical="center" wrapText="1"/>
    </xf>
    <xf numFmtId="0" fontId="13" fillId="0" borderId="1" xfId="7" applyNumberFormat="1" applyFont="1" applyBorder="1" applyAlignment="1">
      <alignment horizontal="center" vertical="center" wrapText="1"/>
    </xf>
    <xf numFmtId="44" fontId="13" fillId="0" borderId="26" xfId="7" applyNumberFormat="1" applyFont="1" applyBorder="1" applyAlignment="1">
      <alignment horizontal="center" vertical="center" wrapText="1"/>
    </xf>
    <xf numFmtId="0" fontId="13" fillId="0" borderId="27" xfId="7" applyNumberFormat="1" applyFont="1" applyBorder="1" applyAlignment="1">
      <alignment horizontal="center" vertical="center" wrapText="1"/>
    </xf>
    <xf numFmtId="44" fontId="13" fillId="0" borderId="30" xfId="7" applyNumberFormat="1" applyFont="1" applyBorder="1" applyAlignment="1">
      <alignment horizontal="center" vertical="center" wrapText="1"/>
    </xf>
    <xf numFmtId="165" fontId="6" fillId="0" borderId="0" xfId="0" applyNumberFormat="1" applyFont="1" applyAlignment="1">
      <alignment horizontal="center" vertical="center"/>
    </xf>
    <xf numFmtId="0" fontId="6" fillId="0" borderId="0" xfId="7" applyNumberFormat="1" applyAlignment="1">
      <alignment horizontal="center" vertical="center"/>
    </xf>
    <xf numFmtId="0" fontId="60" fillId="16" borderId="17" xfId="0" applyNumberFormat="1" applyFont="1" applyFill="1" applyBorder="1" applyAlignment="1">
      <alignment horizontal="left" vertical="center"/>
    </xf>
    <xf numFmtId="0" fontId="13" fillId="16" borderId="19" xfId="0" applyNumberFormat="1" applyFont="1" applyFill="1" applyBorder="1" applyAlignment="1">
      <alignment horizontal="left" vertical="center"/>
    </xf>
    <xf numFmtId="44" fontId="30" fillId="0" borderId="0" xfId="12" applyFont="1" applyFill="1" applyBorder="1" applyAlignment="1">
      <alignment horizontal="center" vertical="center"/>
    </xf>
    <xf numFmtId="0" fontId="13" fillId="16" borderId="15" xfId="0" applyNumberFormat="1" applyFont="1" applyFill="1" applyBorder="1" applyAlignment="1">
      <alignment horizontal="center" vertical="center" wrapText="1"/>
    </xf>
    <xf numFmtId="0" fontId="13" fillId="16" borderId="49" xfId="0" applyNumberFormat="1" applyFont="1" applyFill="1" applyBorder="1" applyAlignment="1">
      <alignment horizontal="center" vertical="center" wrapText="1"/>
    </xf>
    <xf numFmtId="0" fontId="13" fillId="16" borderId="50" xfId="0" applyNumberFormat="1" applyFont="1" applyFill="1" applyBorder="1" applyAlignment="1">
      <alignment horizontal="center" vertical="center" wrapText="1"/>
    </xf>
    <xf numFmtId="0" fontId="13" fillId="16" borderId="51" xfId="0" applyNumberFormat="1" applyFont="1" applyFill="1" applyBorder="1" applyAlignment="1">
      <alignment horizontal="center" vertical="center" wrapText="1"/>
    </xf>
    <xf numFmtId="0" fontId="35" fillId="3" borderId="49" xfId="0" applyNumberFormat="1" applyFont="1" applyFill="1" applyBorder="1" applyAlignment="1">
      <alignment horizontal="center" vertical="center"/>
    </xf>
    <xf numFmtId="0" fontId="35" fillId="3" borderId="50" xfId="0" applyNumberFormat="1" applyFont="1" applyFill="1" applyBorder="1" applyAlignment="1">
      <alignment horizontal="center" vertical="center"/>
    </xf>
    <xf numFmtId="0" fontId="35" fillId="3" borderId="51" xfId="0" applyNumberFormat="1" applyFont="1" applyFill="1" applyBorder="1" applyAlignment="1">
      <alignment horizontal="center" vertical="center"/>
    </xf>
    <xf numFmtId="0" fontId="31" fillId="0" borderId="0" xfId="0" applyNumberFormat="1" applyFont="1" applyAlignment="1">
      <alignment horizontal="center" vertical="center"/>
    </xf>
    <xf numFmtId="0" fontId="33" fillId="0" borderId="0" xfId="0" applyNumberFormat="1" applyFont="1" applyAlignment="1">
      <alignment horizontal="center" vertical="center"/>
    </xf>
    <xf numFmtId="0" fontId="35" fillId="3" borderId="15" xfId="0" applyNumberFormat="1" applyFont="1" applyFill="1" applyBorder="1" applyAlignment="1">
      <alignment horizontal="center" vertical="center"/>
    </xf>
    <xf numFmtId="44" fontId="13" fillId="16" borderId="15" xfId="12" applyFont="1" applyFill="1" applyBorder="1" applyAlignment="1">
      <alignment horizontal="center" vertical="center" wrapText="1"/>
    </xf>
    <xf numFmtId="44" fontId="13" fillId="16" borderId="135" xfId="12" applyFont="1" applyFill="1" applyBorder="1" applyAlignment="1">
      <alignment horizontal="center" vertical="center" wrapText="1"/>
    </xf>
    <xf numFmtId="0" fontId="33" fillId="0" borderId="65" xfId="0" applyNumberFormat="1" applyFont="1" applyBorder="1" applyAlignment="1">
      <alignment horizontal="center" vertical="center"/>
    </xf>
    <xf numFmtId="10" fontId="35" fillId="17" borderId="136" xfId="12" applyNumberFormat="1" applyFont="1" applyFill="1" applyBorder="1" applyAlignment="1">
      <alignment horizontal="center" vertical="center" wrapText="1"/>
    </xf>
    <xf numFmtId="10" fontId="35" fillId="18" borderId="137" xfId="0" applyNumberFormat="1" applyFont="1" applyFill="1" applyBorder="1" applyAlignment="1">
      <alignment horizontal="center" vertical="center"/>
    </xf>
    <xf numFmtId="10" fontId="35" fillId="6" borderId="137" xfId="0" applyNumberFormat="1" applyFont="1" applyFill="1" applyBorder="1" applyAlignment="1">
      <alignment horizontal="center" vertical="center"/>
    </xf>
    <xf numFmtId="10" fontId="35" fillId="7" borderId="137" xfId="0" applyNumberFormat="1" applyFont="1" applyFill="1" applyBorder="1" applyAlignment="1">
      <alignment horizontal="center" vertical="center"/>
    </xf>
    <xf numFmtId="10" fontId="35" fillId="4" borderId="116" xfId="0" applyNumberFormat="1" applyFont="1" applyFill="1" applyBorder="1" applyAlignment="1">
      <alignment horizontal="center" vertical="center"/>
    </xf>
    <xf numFmtId="0" fontId="33" fillId="0" borderId="131" xfId="0" applyNumberFormat="1" applyFont="1" applyBorder="1" applyAlignment="1">
      <alignment vertical="center"/>
    </xf>
    <xf numFmtId="49" fontId="59" fillId="16" borderId="13" xfId="0" applyNumberFormat="1" applyFont="1" applyFill="1" applyBorder="1" applyAlignment="1">
      <alignment horizontal="center" vertical="center"/>
    </xf>
    <xf numFmtId="165" fontId="10" fillId="5" borderId="49" xfId="12" applyNumberFormat="1" applyFont="1" applyFill="1" applyBorder="1" applyAlignment="1" applyProtection="1">
      <alignment horizontal="center" vertical="center"/>
      <protection hidden="1"/>
    </xf>
    <xf numFmtId="3" fontId="13" fillId="0" borderId="0" xfId="7" applyNumberFormat="1" applyFont="1" applyAlignment="1">
      <alignment horizontal="center" vertical="center" wrapText="1"/>
    </xf>
    <xf numFmtId="10" fontId="13" fillId="0" borderId="0" xfId="7" applyNumberFormat="1" applyFont="1" applyAlignment="1">
      <alignment horizontal="center" vertical="center" wrapText="1"/>
    </xf>
    <xf numFmtId="44" fontId="13" fillId="0" borderId="0" xfId="7" applyNumberFormat="1" applyFont="1" applyAlignment="1">
      <alignment horizontal="center" vertical="center" wrapText="1"/>
    </xf>
    <xf numFmtId="165" fontId="10" fillId="5" borderId="15" xfId="12" applyNumberFormat="1" applyFont="1" applyFill="1" applyBorder="1" applyAlignment="1" applyProtection="1">
      <alignment horizontal="right" vertical="center"/>
      <protection hidden="1"/>
    </xf>
    <xf numFmtId="44" fontId="13" fillId="5" borderId="15" xfId="12" applyFont="1" applyFill="1" applyBorder="1" applyAlignment="1" applyProtection="1">
      <alignment horizontal="center" vertical="center"/>
      <protection hidden="1"/>
    </xf>
    <xf numFmtId="0" fontId="10" fillId="5" borderId="49" xfId="7" applyNumberFormat="1" applyFont="1" applyFill="1" applyBorder="1" applyAlignment="1" applyProtection="1">
      <alignment horizontal="center" vertical="center"/>
      <protection hidden="1"/>
    </xf>
    <xf numFmtId="0" fontId="10" fillId="5" borderId="50" xfId="7" applyNumberFormat="1" applyFont="1" applyFill="1" applyBorder="1" applyAlignment="1" applyProtection="1">
      <alignment horizontal="center" vertical="center"/>
      <protection hidden="1"/>
    </xf>
    <xf numFmtId="44" fontId="13" fillId="5" borderId="51" xfId="12" applyFont="1" applyFill="1" applyBorder="1" applyAlignment="1" applyProtection="1">
      <alignment horizontal="center" vertical="center"/>
      <protection hidden="1"/>
    </xf>
    <xf numFmtId="0" fontId="10" fillId="5" borderId="49" xfId="7" applyNumberFormat="1" applyFont="1" applyFill="1" applyBorder="1" applyAlignment="1" applyProtection="1">
      <alignment horizontal="left" vertical="center"/>
      <protection hidden="1"/>
    </xf>
    <xf numFmtId="0" fontId="10" fillId="5" borderId="50" xfId="7" applyNumberFormat="1" applyFont="1" applyFill="1" applyBorder="1" applyAlignment="1" applyProtection="1">
      <alignment horizontal="left" vertical="center"/>
      <protection hidden="1"/>
    </xf>
    <xf numFmtId="0" fontId="10" fillId="10" borderId="50" xfId="7" applyNumberFormat="1" applyFont="1" applyFill="1" applyBorder="1" applyAlignment="1" applyProtection="1">
      <alignment horizontal="center" vertical="center"/>
      <protection hidden="1"/>
    </xf>
    <xf numFmtId="0" fontId="10" fillId="5" borderId="51" xfId="7" applyNumberFormat="1" applyFont="1" applyFill="1" applyBorder="1" applyAlignment="1" applyProtection="1">
      <alignment horizontal="center" vertical="center"/>
      <protection hidden="1"/>
    </xf>
    <xf numFmtId="0" fontId="10" fillId="5" borderId="49" xfId="3" applyNumberFormat="1" applyFont="1" applyFill="1" applyBorder="1" applyAlignment="1" applyProtection="1">
      <alignment horizontal="center" vertical="center" wrapText="1"/>
      <protection hidden="1"/>
    </xf>
    <xf numFmtId="3" fontId="10" fillId="5" borderId="51" xfId="3" applyNumberFormat="1" applyFont="1" applyFill="1" applyBorder="1" applyAlignment="1" applyProtection="1">
      <alignment horizontal="center" vertical="center"/>
      <protection hidden="1"/>
    </xf>
    <xf numFmtId="1" fontId="10" fillId="9" borderId="51" xfId="3" applyNumberFormat="1" applyFont="1" applyFill="1" applyBorder="1" applyAlignment="1" applyProtection="1">
      <alignment horizontal="center" vertical="center" wrapText="1"/>
      <protection hidden="1"/>
    </xf>
    <xf numFmtId="1" fontId="13" fillId="9" borderId="49" xfId="3" applyNumberFormat="1" applyFont="1" applyFill="1" applyBorder="1" applyAlignment="1" applyProtection="1">
      <alignment horizontal="center" vertical="center" wrapText="1"/>
      <protection hidden="1"/>
    </xf>
    <xf numFmtId="164" fontId="26" fillId="14" borderId="114" xfId="0" applyFont="1" applyFill="1" applyBorder="1" applyAlignment="1">
      <alignment horizontal="center"/>
    </xf>
    <xf numFmtId="164" fontId="26" fillId="14" borderId="107" xfId="0" applyFont="1" applyFill="1" applyBorder="1" applyAlignment="1">
      <alignment horizontal="center"/>
    </xf>
    <xf numFmtId="164" fontId="61" fillId="0" borderId="0" xfId="0" applyFont="1" applyAlignment="1">
      <alignment horizontal="right"/>
    </xf>
    <xf numFmtId="164" fontId="61" fillId="0" borderId="0" xfId="0" applyFont="1" applyAlignment="1">
      <alignment horizontal="center"/>
    </xf>
    <xf numFmtId="3" fontId="61" fillId="0" borderId="0" xfId="0" applyNumberFormat="1" applyFont="1" applyAlignment="1">
      <alignment horizontal="center"/>
    </xf>
    <xf numFmtId="164" fontId="50" fillId="0" borderId="0" xfId="0" applyFont="1" applyAlignment="1">
      <alignment horizontal="right"/>
    </xf>
    <xf numFmtId="164" fontId="50" fillId="0" borderId="0" xfId="0" applyFont="1" applyAlignment="1"/>
    <xf numFmtId="3" fontId="50" fillId="0" borderId="0" xfId="0" applyNumberFormat="1" applyFont="1" applyAlignment="1">
      <alignment horizontal="center"/>
    </xf>
    <xf numFmtId="164" fontId="25" fillId="5" borderId="17" xfId="0" applyFont="1" applyFill="1" applyBorder="1" applyAlignment="1"/>
    <xf numFmtId="164" fontId="25" fillId="5" borderId="14" xfId="0" applyFont="1" applyFill="1" applyBorder="1" applyAlignment="1"/>
    <xf numFmtId="3" fontId="25" fillId="5" borderId="19" xfId="0" applyNumberFormat="1" applyFont="1" applyFill="1" applyBorder="1" applyAlignment="1">
      <alignment horizontal="center"/>
    </xf>
    <xf numFmtId="164" fontId="23" fillId="7" borderId="49" xfId="0" applyFont="1" applyFill="1" applyBorder="1" applyAlignment="1">
      <alignment horizontal="center" wrapText="1"/>
    </xf>
    <xf numFmtId="3" fontId="23" fillId="7" borderId="50" xfId="0" applyNumberFormat="1" applyFont="1" applyFill="1" applyBorder="1" applyAlignment="1">
      <alignment horizontal="center" vertical="center" wrapText="1"/>
    </xf>
    <xf numFmtId="1" fontId="23" fillId="14" borderId="109" xfId="0" applyNumberFormat="1" applyFont="1" applyFill="1" applyBorder="1" applyAlignment="1">
      <alignment horizontal="center"/>
    </xf>
    <xf numFmtId="1" fontId="23" fillId="14" borderId="112" xfId="0" applyNumberFormat="1" applyFont="1" applyFill="1" applyBorder="1" applyAlignment="1">
      <alignment horizontal="center"/>
    </xf>
    <xf numFmtId="1" fontId="23" fillId="7" borderId="106" xfId="0" applyNumberFormat="1" applyFont="1" applyFill="1" applyBorder="1" applyAlignment="1">
      <alignment horizontal="center"/>
    </xf>
    <xf numFmtId="3" fontId="23" fillId="7" borderId="66" xfId="0" applyNumberFormat="1" applyFont="1" applyFill="1" applyBorder="1" applyAlignment="1">
      <alignment horizontal="center"/>
    </xf>
    <xf numFmtId="1" fontId="23" fillId="7" borderId="109" xfId="0" applyNumberFormat="1" applyFont="1" applyFill="1" applyBorder="1" applyAlignment="1">
      <alignment horizontal="center"/>
    </xf>
    <xf numFmtId="3" fontId="23" fillId="7" borderId="67" xfId="0" applyNumberFormat="1" applyFont="1" applyFill="1" applyBorder="1" applyAlignment="1">
      <alignment horizontal="center"/>
    </xf>
    <xf numFmtId="1" fontId="23" fillId="7" borderId="112" xfId="0" applyNumberFormat="1" applyFont="1" applyFill="1" applyBorder="1" applyAlignment="1">
      <alignment horizontal="center"/>
    </xf>
    <xf numFmtId="3" fontId="23" fillId="7" borderId="113" xfId="0" applyNumberFormat="1" applyFont="1" applyFill="1" applyBorder="1" applyAlignment="1">
      <alignment horizontal="center"/>
    </xf>
    <xf numFmtId="3" fontId="25" fillId="6" borderId="15" xfId="0" applyNumberFormat="1" applyFont="1" applyFill="1" applyBorder="1" applyAlignment="1">
      <alignment horizontal="center"/>
    </xf>
    <xf numFmtId="3" fontId="23" fillId="14" borderId="139" xfId="0" applyNumberFormat="1" applyFont="1" applyFill="1" applyBorder="1" applyAlignment="1">
      <alignment horizontal="center"/>
    </xf>
    <xf numFmtId="3" fontId="23" fillId="14" borderId="137" xfId="0" applyNumberFormat="1" applyFont="1" applyFill="1" applyBorder="1" applyAlignment="1">
      <alignment horizontal="center"/>
    </xf>
    <xf numFmtId="3" fontId="23" fillId="14" borderId="140" xfId="0" applyNumberFormat="1" applyFont="1" applyFill="1" applyBorder="1" applyAlignment="1">
      <alignment horizontal="center"/>
    </xf>
    <xf numFmtId="3" fontId="23" fillId="9" borderId="137" xfId="0" applyNumberFormat="1" applyFont="1" applyFill="1" applyBorder="1" applyAlignment="1">
      <alignment horizontal="center"/>
    </xf>
    <xf numFmtId="3" fontId="23" fillId="9" borderId="116" xfId="0" applyNumberFormat="1" applyFont="1" applyFill="1" applyBorder="1" applyAlignment="1">
      <alignment horizontal="center"/>
    </xf>
    <xf numFmtId="164" fontId="23" fillId="23" borderId="0" xfId="0" applyFont="1" applyFill="1" applyAlignment="1"/>
    <xf numFmtId="164" fontId="23" fillId="7" borderId="0" xfId="0" applyFont="1" applyFill="1" applyAlignment="1"/>
    <xf numFmtId="164" fontId="54" fillId="7" borderId="0" xfId="0" applyFont="1" applyFill="1" applyAlignment="1">
      <alignment horizontal="right"/>
    </xf>
    <xf numFmtId="3" fontId="25" fillId="7" borderId="0" xfId="0" applyNumberFormat="1" applyFont="1" applyFill="1" applyAlignment="1">
      <alignment horizontal="center"/>
    </xf>
    <xf numFmtId="164" fontId="25" fillId="23" borderId="0" xfId="0" applyFont="1" applyFill="1" applyAlignment="1">
      <alignment horizontal="left"/>
    </xf>
    <xf numFmtId="164" fontId="23" fillId="23" borderId="0" xfId="0" applyFont="1" applyFill="1" applyAlignment="1">
      <alignment horizontal="center"/>
    </xf>
    <xf numFmtId="164" fontId="23" fillId="9" borderId="119" xfId="0" applyFont="1" applyFill="1" applyBorder="1" applyAlignment="1">
      <alignment horizontal="center"/>
    </xf>
    <xf numFmtId="164" fontId="23" fillId="14" borderId="0" xfId="0" applyFont="1" applyFill="1" applyAlignment="1"/>
    <xf numFmtId="3" fontId="23" fillId="14" borderId="105" xfId="0" applyNumberFormat="1" applyFont="1" applyFill="1" applyBorder="1" applyAlignment="1">
      <alignment horizontal="center"/>
    </xf>
    <xf numFmtId="1" fontId="23" fillId="7" borderId="102" xfId="0" applyNumberFormat="1" applyFont="1" applyFill="1" applyBorder="1" applyAlignment="1">
      <alignment horizontal="center"/>
    </xf>
    <xf numFmtId="3" fontId="23" fillId="7" borderId="103" xfId="0" applyNumberFormat="1" applyFont="1" applyFill="1" applyBorder="1" applyAlignment="1">
      <alignment horizontal="center"/>
    </xf>
    <xf numFmtId="3" fontId="23" fillId="6" borderId="102" xfId="0" applyNumberFormat="1" applyFont="1" applyFill="1" applyBorder="1" applyAlignment="1">
      <alignment horizontal="center"/>
    </xf>
    <xf numFmtId="3" fontId="23" fillId="6" borderId="103" xfId="0" applyNumberFormat="1" applyFont="1" applyFill="1" applyBorder="1" applyAlignment="1">
      <alignment horizontal="center"/>
    </xf>
    <xf numFmtId="3" fontId="23" fillId="14" borderId="125" xfId="0" applyNumberFormat="1" applyFont="1" applyFill="1" applyBorder="1" applyAlignment="1">
      <alignment horizontal="center"/>
    </xf>
    <xf numFmtId="3" fontId="23" fillId="14" borderId="117" xfId="0" applyNumberFormat="1" applyFont="1" applyFill="1" applyBorder="1" applyAlignment="1">
      <alignment horizontal="center"/>
    </xf>
    <xf numFmtId="3" fontId="23" fillId="14" borderId="119" xfId="0" applyNumberFormat="1" applyFont="1" applyFill="1" applyBorder="1" applyAlignment="1">
      <alignment horizontal="center"/>
    </xf>
    <xf numFmtId="3" fontId="23" fillId="14" borderId="120" xfId="0" applyNumberFormat="1" applyFont="1" applyFill="1" applyBorder="1" applyAlignment="1">
      <alignment horizontal="center"/>
    </xf>
    <xf numFmtId="1" fontId="23" fillId="7" borderId="119" xfId="0" applyNumberFormat="1" applyFont="1" applyFill="1" applyBorder="1" applyAlignment="1">
      <alignment horizontal="center"/>
    </xf>
    <xf numFmtId="3" fontId="23" fillId="7" borderId="121" xfId="0" applyNumberFormat="1" applyFont="1" applyFill="1" applyBorder="1" applyAlignment="1">
      <alignment horizontal="center"/>
    </xf>
    <xf numFmtId="3" fontId="23" fillId="14" borderId="121" xfId="0" applyNumberFormat="1" applyFont="1" applyFill="1" applyBorder="1" applyAlignment="1">
      <alignment horizontal="center"/>
    </xf>
    <xf numFmtId="3" fontId="23" fillId="14" borderId="122" xfId="0" applyNumberFormat="1" applyFont="1" applyFill="1" applyBorder="1" applyAlignment="1">
      <alignment horizontal="center"/>
    </xf>
    <xf numFmtId="3" fontId="23" fillId="14" borderId="123" xfId="0" applyNumberFormat="1" applyFont="1" applyFill="1" applyBorder="1" applyAlignment="1">
      <alignment horizontal="center"/>
    </xf>
    <xf numFmtId="3" fontId="23" fillId="14" borderId="141" xfId="0" applyNumberFormat="1" applyFont="1" applyFill="1" applyBorder="1" applyAlignment="1">
      <alignment horizontal="center"/>
    </xf>
    <xf numFmtId="3" fontId="23" fillId="14" borderId="124" xfId="0" applyNumberFormat="1" applyFont="1" applyFill="1" applyBorder="1" applyAlignment="1">
      <alignment horizontal="center"/>
    </xf>
    <xf numFmtId="164" fontId="23" fillId="14" borderId="119" xfId="0" applyFont="1" applyFill="1" applyBorder="1" applyAlignment="1">
      <alignment horizontal="center"/>
    </xf>
    <xf numFmtId="1" fontId="26" fillId="14" borderId="105" xfId="0" applyNumberFormat="1" applyFont="1" applyFill="1" applyBorder="1" applyAlignment="1">
      <alignment horizontal="center"/>
    </xf>
    <xf numFmtId="1" fontId="26" fillId="14" borderId="118" xfId="0" applyNumberFormat="1" applyFont="1" applyFill="1" applyBorder="1" applyAlignment="1">
      <alignment horizontal="center"/>
    </xf>
    <xf numFmtId="1" fontId="26" fillId="14" borderId="104" xfId="0" applyNumberFormat="1" applyFont="1" applyFill="1" applyBorder="1" applyAlignment="1">
      <alignment horizontal="center"/>
    </xf>
    <xf numFmtId="164" fontId="28" fillId="23" borderId="0" xfId="0" applyFont="1" applyFill="1" applyAlignment="1"/>
    <xf numFmtId="164" fontId="23" fillId="24" borderId="22" xfId="0" applyFont="1" applyFill="1" applyBorder="1" applyAlignment="1"/>
    <xf numFmtId="164" fontId="23" fillId="24" borderId="79" xfId="0" applyFont="1" applyFill="1" applyBorder="1" applyAlignment="1">
      <alignment horizontal="center"/>
    </xf>
    <xf numFmtId="164" fontId="23" fillId="24" borderId="80" xfId="0" applyFont="1" applyFill="1" applyBorder="1" applyAlignment="1">
      <alignment horizontal="center"/>
    </xf>
    <xf numFmtId="164" fontId="23" fillId="24" borderId="81" xfId="0" applyFont="1" applyFill="1" applyBorder="1" applyAlignment="1">
      <alignment horizontal="center"/>
    </xf>
    <xf numFmtId="164" fontId="23" fillId="24" borderId="82" xfId="0" applyFont="1" applyFill="1" applyBorder="1" applyAlignment="1">
      <alignment horizontal="center"/>
    </xf>
    <xf numFmtId="164" fontId="23" fillId="24" borderId="83" xfId="0" applyFont="1" applyFill="1" applyBorder="1" applyAlignment="1">
      <alignment horizontal="center"/>
    </xf>
    <xf numFmtId="164" fontId="23" fillId="24" borderId="84" xfId="0" applyFont="1" applyFill="1" applyBorder="1" applyAlignment="1">
      <alignment horizontal="center"/>
    </xf>
    <xf numFmtId="3" fontId="50" fillId="24" borderId="89" xfId="0" applyNumberFormat="1" applyFont="1" applyFill="1" applyBorder="1" applyAlignment="1">
      <alignment horizontal="center"/>
    </xf>
    <xf numFmtId="3" fontId="50" fillId="24" borderId="91" xfId="0" applyNumberFormat="1" applyFont="1" applyFill="1" applyBorder="1" applyAlignment="1">
      <alignment horizontal="center"/>
    </xf>
    <xf numFmtId="3" fontId="50" fillId="24" borderId="95" xfId="0" applyNumberFormat="1" applyFont="1" applyFill="1" applyBorder="1" applyAlignment="1">
      <alignment horizontal="center"/>
    </xf>
    <xf numFmtId="3" fontId="50" fillId="24" borderId="97" xfId="0" applyNumberFormat="1" applyFont="1" applyFill="1" applyBorder="1" applyAlignment="1">
      <alignment horizontal="center"/>
    </xf>
    <xf numFmtId="3" fontId="50" fillId="24" borderId="98" xfId="0" applyNumberFormat="1" applyFont="1" applyFill="1" applyBorder="1" applyAlignment="1">
      <alignment horizontal="center"/>
    </xf>
    <xf numFmtId="164" fontId="50" fillId="24" borderId="20" xfId="0" applyFont="1" applyFill="1" applyBorder="1" applyAlignment="1">
      <alignment horizontal="right"/>
    </xf>
    <xf numFmtId="3" fontId="50" fillId="24" borderId="22" xfId="0" applyNumberFormat="1" applyFont="1" applyFill="1" applyBorder="1" applyAlignment="1">
      <alignment horizontal="left"/>
    </xf>
    <xf numFmtId="1" fontId="23" fillId="24" borderId="20" xfId="0" applyNumberFormat="1" applyFont="1" applyFill="1" applyBorder="1" applyAlignment="1"/>
    <xf numFmtId="165" fontId="7" fillId="0" borderId="0" xfId="0" applyNumberFormat="1" applyFont="1" applyAlignment="1">
      <alignment horizontal="center" vertical="center"/>
    </xf>
    <xf numFmtId="164" fontId="27" fillId="0" borderId="0" xfId="0" applyFont="1" applyAlignment="1"/>
    <xf numFmtId="1" fontId="23" fillId="6" borderId="15" xfId="0" applyNumberFormat="1" applyFont="1" applyFill="1" applyBorder="1" applyAlignment="1">
      <alignment horizontal="center"/>
    </xf>
    <xf numFmtId="164" fontId="62" fillId="6" borderId="15" xfId="0" applyFont="1" applyFill="1" applyBorder="1" applyAlignment="1">
      <alignment horizontal="center"/>
    </xf>
    <xf numFmtId="164" fontId="25" fillId="23" borderId="17" xfId="0" applyFont="1" applyFill="1" applyBorder="1" applyAlignment="1"/>
    <xf numFmtId="164" fontId="23" fillId="23" borderId="14" xfId="0" applyFont="1" applyFill="1" applyBorder="1" applyAlignment="1"/>
    <xf numFmtId="164" fontId="55" fillId="19" borderId="32" xfId="0" applyFont="1" applyFill="1" applyBorder="1" applyAlignment="1"/>
    <xf numFmtId="164" fontId="53" fillId="19" borderId="28" xfId="0" applyFont="1" applyFill="1" applyBorder="1" applyAlignment="1"/>
    <xf numFmtId="164" fontId="53" fillId="19" borderId="68" xfId="0" applyFont="1" applyFill="1" applyBorder="1" applyAlignment="1"/>
    <xf numFmtId="164" fontId="23" fillId="23" borderId="19" xfId="0" applyFont="1" applyFill="1" applyBorder="1" applyAlignment="1"/>
    <xf numFmtId="164" fontId="23" fillId="0" borderId="130" xfId="0" applyFont="1" applyBorder="1" applyAlignment="1"/>
    <xf numFmtId="1" fontId="63" fillId="0" borderId="12" xfId="0" applyNumberFormat="1" applyFont="1" applyBorder="1" applyAlignment="1">
      <alignment horizontal="center"/>
    </xf>
    <xf numFmtId="14" fontId="40" fillId="4" borderId="142" xfId="0" applyNumberFormat="1" applyFont="1" applyFill="1" applyBorder="1" applyAlignment="1">
      <alignment horizontal="center"/>
    </xf>
    <xf numFmtId="164" fontId="10" fillId="6" borderId="4" xfId="0" applyFont="1" applyFill="1" applyBorder="1">
      <alignment horizontal="left" wrapText="1"/>
    </xf>
    <xf numFmtId="0" fontId="58" fillId="6" borderId="4" xfId="0" applyNumberFormat="1" applyFont="1" applyFill="1" applyBorder="1" applyAlignment="1">
      <alignment horizontal="center"/>
    </xf>
    <xf numFmtId="44" fontId="13" fillId="6" borderId="4" xfId="12" applyFont="1" applyFill="1" applyBorder="1" applyAlignment="1" applyProtection="1">
      <alignment horizontal="center" vertical="center"/>
      <protection locked="0"/>
    </xf>
    <xf numFmtId="164" fontId="10" fillId="6" borderId="31" xfId="0" applyFont="1" applyFill="1" applyBorder="1" applyAlignment="1" applyProtection="1">
      <alignment horizontal="center" vertical="center"/>
      <protection hidden="1"/>
    </xf>
    <xf numFmtId="164" fontId="10" fillId="6" borderId="25" xfId="0" applyFont="1" applyFill="1" applyBorder="1" applyAlignment="1" applyProtection="1">
      <alignment horizontal="center" vertical="center"/>
      <protection hidden="1"/>
    </xf>
    <xf numFmtId="164" fontId="58" fillId="6" borderId="4" xfId="0" applyFont="1" applyFill="1" applyBorder="1" applyAlignment="1" applyProtection="1">
      <alignment vertical="center"/>
      <protection hidden="1"/>
    </xf>
    <xf numFmtId="44" fontId="13" fillId="6" borderId="10" xfId="12" applyFont="1" applyFill="1" applyBorder="1" applyAlignment="1" applyProtection="1">
      <alignment horizontal="center" vertical="center"/>
      <protection locked="0"/>
    </xf>
    <xf numFmtId="44" fontId="10" fillId="6" borderId="1" xfId="12" applyFont="1" applyFill="1" applyBorder="1" applyAlignment="1" applyProtection="1">
      <alignment horizontal="center" vertical="center"/>
      <protection locked="0"/>
    </xf>
    <xf numFmtId="168" fontId="10" fillId="6" borderId="4" xfId="7" applyNumberFormat="1" applyFont="1" applyFill="1" applyBorder="1" applyAlignment="1" applyProtection="1">
      <alignment horizontal="center" vertical="center"/>
      <protection locked="0"/>
    </xf>
    <xf numFmtId="165" fontId="10" fillId="6" borderId="4" xfId="7" applyNumberFormat="1" applyFont="1" applyFill="1" applyBorder="1" applyAlignment="1" applyProtection="1">
      <alignment horizontal="center" vertical="center"/>
      <protection locked="0"/>
    </xf>
    <xf numFmtId="165" fontId="13" fillId="6" borderId="4" xfId="7" applyNumberFormat="1" applyFont="1" applyFill="1" applyBorder="1" applyAlignment="1" applyProtection="1">
      <alignment horizontal="center" vertical="center"/>
      <protection locked="0"/>
    </xf>
    <xf numFmtId="168" fontId="10" fillId="6" borderId="4" xfId="7" applyNumberFormat="1" applyFont="1" applyFill="1" applyBorder="1" applyAlignment="1" applyProtection="1">
      <alignment horizontal="center" vertical="center"/>
      <protection hidden="1"/>
    </xf>
    <xf numFmtId="0" fontId="13" fillId="6" borderId="4" xfId="7" applyNumberFormat="1" applyFont="1" applyFill="1" applyBorder="1" applyAlignment="1" applyProtection="1">
      <alignment horizontal="center" vertical="center"/>
      <protection locked="0"/>
    </xf>
    <xf numFmtId="0" fontId="10" fillId="6" borderId="4" xfId="7" applyNumberFormat="1" applyFont="1" applyFill="1" applyBorder="1" applyAlignment="1" applyProtection="1">
      <alignment horizontal="center" vertical="center"/>
      <protection locked="0"/>
    </xf>
    <xf numFmtId="0" fontId="10" fillId="6" borderId="6" xfId="7" applyNumberFormat="1" applyFont="1" applyFill="1" applyBorder="1" applyAlignment="1" applyProtection="1">
      <alignment horizontal="center" vertical="center"/>
      <protection locked="0"/>
    </xf>
    <xf numFmtId="165" fontId="10" fillId="6" borderId="6" xfId="7" applyNumberFormat="1" applyFont="1" applyFill="1" applyBorder="1" applyAlignment="1" applyProtection="1">
      <alignment horizontal="center" vertical="center"/>
      <protection locked="0"/>
    </xf>
    <xf numFmtId="0" fontId="10" fillId="6" borderId="4" xfId="7" applyNumberFormat="1" applyFont="1" applyFill="1" applyBorder="1" applyAlignment="1" applyProtection="1">
      <alignment horizontal="left" vertical="center"/>
      <protection locked="0"/>
    </xf>
    <xf numFmtId="3" fontId="10" fillId="6" borderId="4" xfId="7" applyNumberFormat="1" applyFont="1" applyFill="1" applyBorder="1" applyAlignment="1" applyProtection="1">
      <alignment horizontal="center" vertical="center"/>
      <protection locked="0"/>
    </xf>
    <xf numFmtId="0" fontId="10" fillId="6" borderId="6" xfId="7" applyNumberFormat="1" applyFont="1" applyFill="1" applyBorder="1" applyAlignment="1" applyProtection="1">
      <alignment horizontal="left" vertical="center"/>
      <protection locked="0"/>
    </xf>
    <xf numFmtId="3" fontId="10" fillId="6" borderId="6" xfId="7" applyNumberFormat="1" applyFont="1" applyFill="1" applyBorder="1" applyAlignment="1" applyProtection="1">
      <alignment horizontal="center" vertical="center"/>
      <protection locked="0"/>
    </xf>
    <xf numFmtId="0" fontId="10" fillId="6" borderId="3" xfId="7" applyNumberFormat="1" applyFont="1" applyFill="1" applyBorder="1" applyAlignment="1" applyProtection="1">
      <alignment horizontal="left" vertical="center"/>
      <protection locked="0"/>
    </xf>
    <xf numFmtId="0" fontId="10" fillId="6" borderId="5" xfId="7" applyNumberFormat="1" applyFont="1" applyFill="1" applyBorder="1" applyAlignment="1" applyProtection="1">
      <alignment horizontal="left" vertical="center"/>
      <protection locked="0"/>
    </xf>
    <xf numFmtId="164" fontId="10" fillId="6" borderId="4" xfId="0" applyFont="1" applyFill="1" applyBorder="1" applyAlignment="1" applyProtection="1">
      <alignment horizontal="center" vertical="center"/>
      <protection hidden="1"/>
    </xf>
    <xf numFmtId="0" fontId="6" fillId="6" borderId="4" xfId="0" applyNumberFormat="1" applyFont="1" applyFill="1" applyBorder="1" applyAlignment="1" applyProtection="1">
      <protection locked="0"/>
    </xf>
    <xf numFmtId="0" fontId="6" fillId="6" borderId="4" xfId="0" applyNumberFormat="1" applyFont="1" applyFill="1" applyBorder="1" applyAlignment="1" applyProtection="1">
      <alignment horizontal="left"/>
      <protection locked="0"/>
    </xf>
    <xf numFmtId="0" fontId="6" fillId="6" borderId="4" xfId="0" applyNumberFormat="1" applyFont="1" applyFill="1" applyBorder="1" applyProtection="1">
      <alignment horizontal="left" wrapText="1"/>
      <protection locked="0"/>
    </xf>
    <xf numFmtId="0" fontId="6" fillId="6" borderId="4" xfId="0" applyNumberFormat="1" applyFont="1" applyFill="1" applyBorder="1" applyAlignment="1" applyProtection="1">
      <alignment wrapText="1"/>
      <protection locked="0"/>
    </xf>
    <xf numFmtId="0" fontId="1" fillId="6" borderId="4" xfId="0" applyNumberFormat="1" applyFont="1" applyFill="1" applyBorder="1" applyAlignment="1" applyProtection="1">
      <protection locked="0"/>
    </xf>
    <xf numFmtId="0" fontId="1" fillId="6" borderId="4" xfId="0" applyNumberFormat="1" applyFont="1" applyFill="1" applyBorder="1" applyProtection="1">
      <alignment horizontal="left" wrapText="1"/>
      <protection locked="0"/>
    </xf>
    <xf numFmtId="0" fontId="1" fillId="6" borderId="4" xfId="0" applyNumberFormat="1" applyFont="1" applyFill="1" applyBorder="1" applyAlignment="1" applyProtection="1">
      <alignment wrapText="1"/>
      <protection locked="0"/>
    </xf>
    <xf numFmtId="0" fontId="1" fillId="6" borderId="4" xfId="0" applyNumberFormat="1" applyFont="1" applyFill="1" applyBorder="1" applyAlignment="1" applyProtection="1">
      <alignment horizontal="left"/>
      <protection locked="0"/>
    </xf>
    <xf numFmtId="10" fontId="1" fillId="6" borderId="4" xfId="0" applyNumberFormat="1" applyFont="1" applyFill="1" applyBorder="1" applyAlignment="1" applyProtection="1">
      <alignment horizontal="left"/>
      <protection locked="0"/>
    </xf>
    <xf numFmtId="0" fontId="10" fillId="5" borderId="52" xfId="7" applyNumberFormat="1" applyFont="1" applyFill="1" applyBorder="1" applyAlignment="1" applyProtection="1">
      <alignment horizontal="center" vertical="center"/>
      <protection hidden="1"/>
    </xf>
    <xf numFmtId="44" fontId="10" fillId="9" borderId="10" xfId="12" applyFont="1" applyFill="1" applyBorder="1" applyAlignment="1" applyProtection="1">
      <alignment horizontal="center" vertical="center"/>
      <protection locked="0"/>
    </xf>
    <xf numFmtId="0" fontId="10" fillId="9" borderId="10" xfId="7" applyNumberFormat="1" applyFont="1" applyFill="1" applyBorder="1" applyAlignment="1" applyProtection="1">
      <alignment horizontal="center" vertical="center"/>
      <protection hidden="1"/>
    </xf>
    <xf numFmtId="0" fontId="10" fillId="10" borderId="10" xfId="7" applyNumberFormat="1" applyFont="1" applyFill="1" applyBorder="1" applyAlignment="1" applyProtection="1">
      <alignment horizontal="center" vertical="center"/>
      <protection hidden="1"/>
    </xf>
    <xf numFmtId="168" fontId="10" fillId="6" borderId="10" xfId="7" applyNumberFormat="1" applyFont="1" applyFill="1" applyBorder="1" applyAlignment="1" applyProtection="1">
      <alignment horizontal="center" vertical="center"/>
      <protection locked="0"/>
    </xf>
    <xf numFmtId="165" fontId="13" fillId="9" borderId="10" xfId="7" applyNumberFormat="1" applyFont="1" applyFill="1" applyBorder="1" applyAlignment="1" applyProtection="1">
      <alignment horizontal="center" vertical="center"/>
      <protection hidden="1"/>
    </xf>
    <xf numFmtId="165" fontId="13" fillId="6" borderId="10" xfId="7" applyNumberFormat="1" applyFont="1" applyFill="1" applyBorder="1" applyAlignment="1" applyProtection="1">
      <alignment horizontal="center" vertical="center"/>
      <protection locked="0"/>
    </xf>
    <xf numFmtId="168" fontId="10" fillId="6" borderId="10" xfId="7" applyNumberFormat="1" applyFont="1" applyFill="1" applyBorder="1" applyAlignment="1" applyProtection="1">
      <alignment horizontal="center" vertical="center"/>
      <protection hidden="1"/>
    </xf>
    <xf numFmtId="3" fontId="13" fillId="9" borderId="10" xfId="7" applyNumberFormat="1" applyFont="1" applyFill="1" applyBorder="1" applyAlignment="1" applyProtection="1">
      <alignment horizontal="center" vertical="center"/>
      <protection locked="0"/>
    </xf>
    <xf numFmtId="0" fontId="1" fillId="10" borderId="10" xfId="7" applyNumberFormat="1" applyFont="1" applyFill="1" applyBorder="1" applyAlignment="1" applyProtection="1">
      <alignment horizontal="center" vertical="center"/>
      <protection hidden="1"/>
    </xf>
    <xf numFmtId="0" fontId="13" fillId="6" borderId="10" xfId="7" applyNumberFormat="1" applyFont="1" applyFill="1" applyBorder="1" applyAlignment="1" applyProtection="1">
      <alignment horizontal="center" vertical="center"/>
      <protection locked="0"/>
    </xf>
    <xf numFmtId="165" fontId="13" fillId="9" borderId="10" xfId="7" applyNumberFormat="1" applyFont="1" applyFill="1" applyBorder="1" applyAlignment="1" applyProtection="1">
      <alignment horizontal="center" vertical="center"/>
      <protection locked="0"/>
    </xf>
    <xf numFmtId="3" fontId="10" fillId="9" borderId="10" xfId="7" applyNumberFormat="1" applyFont="1" applyFill="1" applyBorder="1" applyAlignment="1" applyProtection="1">
      <alignment horizontal="center" vertical="center"/>
      <protection hidden="1"/>
    </xf>
    <xf numFmtId="3" fontId="10" fillId="9" borderId="4" xfId="7" applyNumberFormat="1" applyFont="1" applyFill="1" applyBorder="1" applyAlignment="1" applyProtection="1">
      <alignment horizontal="center" vertical="center"/>
      <protection hidden="1"/>
    </xf>
    <xf numFmtId="0" fontId="10" fillId="0" borderId="3" xfId="7" applyNumberFormat="1" applyFont="1" applyBorder="1" applyAlignment="1" applyProtection="1">
      <alignment horizontal="left" vertical="center" wrapText="1"/>
      <protection hidden="1"/>
    </xf>
    <xf numFmtId="0" fontId="10" fillId="9" borderId="130" xfId="0" applyNumberFormat="1" applyFont="1" applyFill="1" applyBorder="1" applyAlignment="1">
      <alignment horizontal="center"/>
    </xf>
    <xf numFmtId="0" fontId="10" fillId="9" borderId="18" xfId="0" applyNumberFormat="1" applyFont="1" applyFill="1" applyBorder="1" applyAlignment="1">
      <alignment horizontal="center"/>
    </xf>
    <xf numFmtId="0" fontId="10" fillId="9" borderId="59" xfId="0" applyNumberFormat="1" applyFont="1" applyFill="1" applyBorder="1" applyAlignment="1">
      <alignment horizontal="center"/>
    </xf>
    <xf numFmtId="0" fontId="10" fillId="9" borderId="29" xfId="0" applyNumberFormat="1" applyFont="1" applyFill="1" applyBorder="1" applyAlignment="1">
      <alignment horizontal="center"/>
    </xf>
    <xf numFmtId="0" fontId="10" fillId="9" borderId="72" xfId="0" applyNumberFormat="1" applyFont="1" applyFill="1" applyBorder="1" applyAlignment="1">
      <alignment horizontal="center"/>
    </xf>
    <xf numFmtId="165" fontId="10" fillId="9" borderId="29" xfId="0" applyNumberFormat="1" applyFont="1" applyFill="1" applyBorder="1" applyAlignment="1">
      <alignment horizontal="center"/>
    </xf>
    <xf numFmtId="0" fontId="10" fillId="9" borderId="60" xfId="0" applyNumberFormat="1" applyFont="1" applyFill="1" applyBorder="1" applyAlignment="1">
      <alignment horizontal="center"/>
    </xf>
    <xf numFmtId="0" fontId="10" fillId="9" borderId="71" xfId="0" applyNumberFormat="1" applyFont="1" applyFill="1" applyBorder="1" applyAlignment="1">
      <alignment horizontal="center"/>
    </xf>
    <xf numFmtId="165" fontId="10" fillId="9" borderId="50" xfId="0" applyNumberFormat="1" applyFont="1" applyFill="1" applyBorder="1" applyAlignment="1">
      <alignment horizontal="center" vertical="center"/>
    </xf>
    <xf numFmtId="165" fontId="10" fillId="9" borderId="51" xfId="0" applyNumberFormat="1" applyFont="1" applyFill="1" applyBorder="1" applyAlignment="1">
      <alignment horizontal="center" vertical="center"/>
    </xf>
    <xf numFmtId="165" fontId="10" fillId="0" borderId="128" xfId="0" applyNumberFormat="1" applyFont="1" applyBorder="1" applyAlignment="1">
      <alignment horizontal="center"/>
    </xf>
    <xf numFmtId="165" fontId="10" fillId="0" borderId="29" xfId="0" applyNumberFormat="1" applyFont="1" applyBorder="1" applyAlignment="1">
      <alignment horizontal="center"/>
    </xf>
    <xf numFmtId="165" fontId="10" fillId="0" borderId="70" xfId="0" applyNumberFormat="1" applyFont="1" applyBorder="1" applyAlignment="1">
      <alignment horizontal="center"/>
    </xf>
    <xf numFmtId="165" fontId="10" fillId="9" borderId="52" xfId="0" applyNumberFormat="1" applyFont="1" applyFill="1" applyBorder="1" applyAlignment="1">
      <alignment horizontal="center" vertical="center"/>
    </xf>
    <xf numFmtId="0" fontId="10" fillId="9" borderId="129" xfId="0" applyNumberFormat="1" applyFont="1" applyFill="1" applyBorder="1" applyAlignment="1">
      <alignment horizontal="center"/>
    </xf>
    <xf numFmtId="0" fontId="10" fillId="9" borderId="131" xfId="0" applyNumberFormat="1" applyFont="1" applyFill="1" applyBorder="1" applyAlignment="1">
      <alignment horizontal="center"/>
    </xf>
    <xf numFmtId="165" fontId="10" fillId="0" borderId="13" xfId="0" applyNumberFormat="1" applyFont="1" applyBorder="1" applyAlignment="1">
      <alignment horizontal="center"/>
    </xf>
    <xf numFmtId="3" fontId="13" fillId="7" borderId="1" xfId="0" applyNumberFormat="1" applyFont="1" applyFill="1" applyBorder="1" applyAlignment="1" applyProtection="1">
      <alignment horizontal="center" vertical="center"/>
      <protection hidden="1"/>
    </xf>
    <xf numFmtId="3" fontId="13" fillId="7" borderId="4" xfId="0" applyNumberFormat="1" applyFont="1" applyFill="1" applyBorder="1" applyAlignment="1" applyProtection="1">
      <alignment horizontal="center" vertical="center"/>
      <protection hidden="1"/>
    </xf>
    <xf numFmtId="3" fontId="13" fillId="7" borderId="6" xfId="0" applyNumberFormat="1" applyFont="1" applyFill="1" applyBorder="1" applyAlignment="1" applyProtection="1">
      <alignment horizontal="center" vertical="center"/>
      <protection hidden="1"/>
    </xf>
    <xf numFmtId="0" fontId="13" fillId="6" borderId="50" xfId="0" applyNumberFormat="1" applyFont="1" applyFill="1" applyBorder="1" applyAlignment="1" applyProtection="1">
      <alignment horizontal="center" vertical="center" wrapText="1"/>
      <protection hidden="1"/>
    </xf>
    <xf numFmtId="166" fontId="13" fillId="6" borderId="51" xfId="0" applyNumberFormat="1" applyFont="1" applyFill="1" applyBorder="1" applyAlignment="1" applyProtection="1">
      <alignment horizontal="center" vertical="center" wrapText="1"/>
      <protection hidden="1"/>
    </xf>
    <xf numFmtId="0" fontId="10" fillId="4" borderId="20" xfId="0" applyNumberFormat="1" applyFont="1" applyFill="1" applyBorder="1" applyAlignment="1" applyProtection="1">
      <alignment horizontal="left" vertical="center"/>
      <protection hidden="1"/>
    </xf>
    <xf numFmtId="0" fontId="10" fillId="4" borderId="22" xfId="0" applyNumberFormat="1" applyFont="1" applyFill="1" applyBorder="1" applyAlignment="1" applyProtection="1">
      <alignment horizontal="center" vertical="center"/>
      <protection hidden="1"/>
    </xf>
    <xf numFmtId="1" fontId="10" fillId="7" borderId="29" xfId="3" applyNumberFormat="1" applyFont="1" applyFill="1" applyBorder="1" applyAlignment="1" applyProtection="1">
      <alignment horizontal="center" vertical="center" wrapText="1"/>
      <protection hidden="1"/>
    </xf>
    <xf numFmtId="0" fontId="13" fillId="6" borderId="29" xfId="7" applyNumberFormat="1" applyFont="1" applyFill="1" applyBorder="1" applyAlignment="1" applyProtection="1">
      <alignment horizontal="center" vertical="center" wrapText="1"/>
      <protection hidden="1"/>
    </xf>
    <xf numFmtId="0" fontId="10" fillId="6" borderId="29" xfId="7" applyNumberFormat="1" applyFont="1" applyFill="1" applyBorder="1" applyAlignment="1" applyProtection="1">
      <alignment horizontal="center" vertical="center" wrapText="1"/>
      <protection hidden="1"/>
    </xf>
    <xf numFmtId="0" fontId="10" fillId="7" borderId="4" xfId="7" applyNumberFormat="1" applyFont="1" applyFill="1" applyBorder="1" applyAlignment="1" applyProtection="1">
      <alignment horizontal="center" vertical="center"/>
      <protection hidden="1"/>
    </xf>
    <xf numFmtId="0" fontId="10" fillId="7" borderId="6" xfId="7" applyNumberFormat="1" applyFont="1" applyFill="1" applyBorder="1" applyAlignment="1" applyProtection="1">
      <alignment horizontal="center" vertical="center"/>
      <protection hidden="1"/>
    </xf>
    <xf numFmtId="3" fontId="10" fillId="7" borderId="4" xfId="7" applyNumberFormat="1" applyFont="1" applyFill="1" applyBorder="1" applyAlignment="1" applyProtection="1">
      <alignment horizontal="center" vertical="center"/>
      <protection hidden="1"/>
    </xf>
    <xf numFmtId="3" fontId="10" fillId="7" borderId="6" xfId="7" applyNumberFormat="1" applyFont="1" applyFill="1" applyBorder="1" applyAlignment="1" applyProtection="1">
      <alignment horizontal="center" vertical="center"/>
      <protection hidden="1"/>
    </xf>
    <xf numFmtId="3" fontId="10" fillId="7" borderId="4" xfId="7" applyNumberFormat="1" applyFont="1" applyFill="1" applyBorder="1" applyAlignment="1" applyProtection="1">
      <alignment horizontal="center" vertical="center"/>
      <protection locked="0"/>
    </xf>
    <xf numFmtId="3" fontId="10" fillId="7" borderId="6" xfId="7" applyNumberFormat="1" applyFont="1" applyFill="1" applyBorder="1" applyAlignment="1" applyProtection="1">
      <alignment horizontal="center" vertical="center"/>
      <protection locked="0"/>
    </xf>
    <xf numFmtId="1" fontId="10" fillId="7" borderId="4" xfId="7" applyNumberFormat="1" applyFont="1" applyFill="1" applyBorder="1" applyAlignment="1" applyProtection="1">
      <alignment horizontal="center" vertical="center"/>
      <protection hidden="1"/>
    </xf>
    <xf numFmtId="0" fontId="10" fillId="7" borderId="10" xfId="7" applyNumberFormat="1" applyFont="1" applyFill="1" applyBorder="1" applyAlignment="1" applyProtection="1">
      <alignment horizontal="center" vertical="center"/>
      <protection hidden="1"/>
    </xf>
    <xf numFmtId="168" fontId="10" fillId="7" borderId="4" xfId="7" applyNumberFormat="1" applyFont="1" applyFill="1" applyBorder="1" applyAlignment="1" applyProtection="1">
      <alignment horizontal="center" vertical="center"/>
      <protection locked="0"/>
    </xf>
    <xf numFmtId="165" fontId="10" fillId="7" borderId="4" xfId="7" applyNumberFormat="1" applyFont="1" applyFill="1" applyBorder="1" applyAlignment="1" applyProtection="1">
      <alignment horizontal="center" vertical="center"/>
      <protection locked="0"/>
    </xf>
    <xf numFmtId="0" fontId="10" fillId="6" borderId="8" xfId="7" applyNumberFormat="1" applyFont="1" applyFill="1" applyBorder="1" applyAlignment="1" applyProtection="1">
      <alignment horizontal="center" vertical="center"/>
      <protection locked="0"/>
    </xf>
    <xf numFmtId="165" fontId="10" fillId="6" borderId="8" xfId="7" applyNumberFormat="1" applyFont="1" applyFill="1" applyBorder="1" applyAlignment="1" applyProtection="1">
      <alignment horizontal="center" vertical="center"/>
      <protection locked="0"/>
    </xf>
    <xf numFmtId="44" fontId="13" fillId="0" borderId="143" xfId="12" applyFont="1" applyFill="1" applyBorder="1" applyAlignment="1" applyProtection="1">
      <alignment horizontal="center" vertical="center"/>
      <protection hidden="1"/>
    </xf>
    <xf numFmtId="0" fontId="13" fillId="6" borderId="50" xfId="7" applyNumberFormat="1" applyFont="1" applyFill="1" applyBorder="1" applyAlignment="1" applyProtection="1">
      <alignment horizontal="center" vertical="center" wrapText="1"/>
      <protection hidden="1"/>
    </xf>
    <xf numFmtId="3" fontId="10" fillId="6" borderId="8" xfId="7" applyNumberFormat="1" applyFont="1" applyFill="1" applyBorder="1" applyAlignment="1" applyProtection="1">
      <alignment horizontal="center" vertical="center"/>
      <protection locked="0"/>
    </xf>
    <xf numFmtId="3" fontId="10" fillId="0" borderId="8" xfId="7" applyNumberFormat="1" applyFont="1" applyBorder="1" applyAlignment="1" applyProtection="1">
      <alignment horizontal="center" vertical="center"/>
      <protection locked="0"/>
    </xf>
    <xf numFmtId="1" fontId="10" fillId="6" borderId="50" xfId="3" applyNumberFormat="1" applyFont="1" applyFill="1" applyBorder="1" applyAlignment="1" applyProtection="1">
      <alignment horizontal="center" vertical="center" wrapText="1"/>
      <protection hidden="1"/>
    </xf>
    <xf numFmtId="44" fontId="13" fillId="0" borderId="0" xfId="0" applyNumberFormat="1" applyFont="1" applyAlignment="1">
      <alignment horizontal="center" wrapText="1"/>
    </xf>
    <xf numFmtId="0" fontId="10" fillId="4" borderId="4" xfId="0" applyNumberFormat="1" applyFont="1" applyFill="1" applyBorder="1" applyAlignment="1" applyProtection="1">
      <alignment horizontal="left" vertical="center"/>
      <protection hidden="1"/>
    </xf>
    <xf numFmtId="170" fontId="31" fillId="0" borderId="0" xfId="0" applyNumberFormat="1" applyFont="1" applyAlignment="1">
      <alignment vertical="center"/>
    </xf>
    <xf numFmtId="165" fontId="35" fillId="17" borderId="66" xfId="12" applyNumberFormat="1" applyFont="1" applyFill="1" applyBorder="1" applyAlignment="1">
      <alignment horizontal="center" vertical="center" wrapText="1"/>
    </xf>
    <xf numFmtId="165" fontId="35" fillId="18" borderId="67" xfId="12" applyNumberFormat="1" applyFont="1" applyFill="1" applyBorder="1" applyAlignment="1">
      <alignment horizontal="center" vertical="center" wrapText="1"/>
    </xf>
    <xf numFmtId="165" fontId="35" fillId="6" borderId="67" xfId="12" applyNumberFormat="1" applyFont="1" applyFill="1" applyBorder="1" applyAlignment="1">
      <alignment horizontal="center" vertical="center" wrapText="1"/>
    </xf>
    <xf numFmtId="165" fontId="1" fillId="0" borderId="67" xfId="12" applyNumberFormat="1" applyFont="1" applyFill="1" applyBorder="1" applyAlignment="1">
      <alignment horizontal="right" vertical="center" wrapText="1"/>
    </xf>
    <xf numFmtId="165" fontId="35" fillId="7" borderId="67" xfId="12" applyNumberFormat="1" applyFont="1" applyFill="1" applyBorder="1" applyAlignment="1">
      <alignment horizontal="center" vertical="center" wrapText="1"/>
    </xf>
    <xf numFmtId="165" fontId="35" fillId="4" borderId="12" xfId="0" applyNumberFormat="1" applyFont="1" applyFill="1" applyBorder="1" applyAlignment="1">
      <alignment horizontal="center" vertical="center"/>
    </xf>
    <xf numFmtId="165" fontId="35" fillId="17" borderId="107" xfId="12" applyNumberFormat="1" applyFont="1" applyFill="1" applyBorder="1" applyAlignment="1">
      <alignment horizontal="center" vertical="center" wrapText="1"/>
    </xf>
    <xf numFmtId="165" fontId="35" fillId="18" borderId="110" xfId="12" applyNumberFormat="1" applyFont="1" applyFill="1" applyBorder="1" applyAlignment="1">
      <alignment horizontal="center" vertical="center" wrapText="1"/>
    </xf>
    <xf numFmtId="165" fontId="35" fillId="6" borderId="110" xfId="12" applyNumberFormat="1" applyFont="1" applyFill="1" applyBorder="1" applyAlignment="1">
      <alignment horizontal="center" vertical="center" wrapText="1"/>
    </xf>
    <xf numFmtId="165" fontId="1" fillId="0" borderId="110" xfId="12" applyNumberFormat="1" applyFont="1" applyFill="1" applyBorder="1" applyAlignment="1">
      <alignment horizontal="right" vertical="center" wrapText="1"/>
    </xf>
    <xf numFmtId="165" fontId="35" fillId="7" borderId="110" xfId="12" applyNumberFormat="1" applyFont="1" applyFill="1" applyBorder="1" applyAlignment="1">
      <alignment horizontal="center" vertical="center" wrapText="1"/>
    </xf>
    <xf numFmtId="165" fontId="35" fillId="4" borderId="13" xfId="0" applyNumberFormat="1" applyFont="1" applyFill="1" applyBorder="1" applyAlignment="1">
      <alignment horizontal="center" vertical="center"/>
    </xf>
    <xf numFmtId="49" fontId="13" fillId="6" borderId="4" xfId="0" applyNumberFormat="1" applyFont="1" applyFill="1" applyBorder="1" applyAlignment="1">
      <alignment horizontal="center" vertical="center"/>
    </xf>
    <xf numFmtId="14" fontId="13" fillId="6" borderId="4" xfId="0" applyNumberFormat="1" applyFont="1" applyFill="1" applyBorder="1" applyAlignment="1">
      <alignment horizontal="center"/>
    </xf>
    <xf numFmtId="0" fontId="10" fillId="0" borderId="4" xfId="0" applyNumberFormat="1" applyFont="1" applyBorder="1" applyAlignment="1">
      <alignment horizontal="center" vertical="center"/>
    </xf>
    <xf numFmtId="14" fontId="13" fillId="0" borderId="33" xfId="0" applyNumberFormat="1" applyFont="1" applyBorder="1" applyAlignment="1">
      <alignment horizontal="left" vertical="center"/>
    </xf>
    <xf numFmtId="164" fontId="6" fillId="11" borderId="21" xfId="7" applyFill="1" applyBorder="1" applyAlignment="1" applyProtection="1">
      <alignment vertical="center"/>
      <protection hidden="1"/>
    </xf>
    <xf numFmtId="164" fontId="58" fillId="6" borderId="20" xfId="0" applyFont="1" applyFill="1" applyBorder="1" applyAlignment="1" applyProtection="1">
      <alignment vertical="center"/>
      <protection hidden="1"/>
    </xf>
    <xf numFmtId="164" fontId="58" fillId="6" borderId="22" xfId="0" applyFont="1" applyFill="1" applyBorder="1" applyAlignment="1" applyProtection="1">
      <alignment vertical="center"/>
      <protection hidden="1"/>
    </xf>
    <xf numFmtId="164" fontId="10" fillId="6" borderId="20" xfId="0" applyFont="1" applyFill="1" applyBorder="1" applyAlignment="1" applyProtection="1">
      <alignment horizontal="center" vertical="center"/>
      <protection hidden="1"/>
    </xf>
    <xf numFmtId="164" fontId="10" fillId="6" borderId="22" xfId="0" applyFont="1" applyFill="1" applyBorder="1" applyAlignment="1" applyProtection="1">
      <alignment horizontal="center" vertical="center"/>
      <protection hidden="1"/>
    </xf>
    <xf numFmtId="0" fontId="10" fillId="4" borderId="4" xfId="0" applyNumberFormat="1" applyFont="1" applyFill="1" applyBorder="1" applyAlignment="1">
      <alignment horizontal="center"/>
    </xf>
    <xf numFmtId="171" fontId="40" fillId="4" borderId="4" xfId="0" applyNumberFormat="1" applyFont="1" applyFill="1" applyBorder="1" applyAlignment="1">
      <alignment horizontal="center"/>
    </xf>
    <xf numFmtId="3" fontId="54" fillId="6" borderId="15" xfId="0" applyNumberFormat="1" applyFont="1" applyFill="1" applyBorder="1" applyAlignment="1">
      <alignment horizontal="center"/>
    </xf>
    <xf numFmtId="164" fontId="54" fillId="23" borderId="0" xfId="0" applyFont="1" applyFill="1" applyAlignment="1">
      <alignment horizontal="right"/>
    </xf>
    <xf numFmtId="164" fontId="64" fillId="23" borderId="20" xfId="0" applyFont="1" applyFill="1" applyBorder="1" applyAlignment="1">
      <alignment horizontal="left"/>
    </xf>
    <xf numFmtId="3" fontId="23" fillId="9" borderId="119" xfId="0" applyNumberFormat="1" applyFont="1" applyFill="1" applyBorder="1" applyAlignment="1">
      <alignment horizontal="center"/>
    </xf>
    <xf numFmtId="3" fontId="23" fillId="9" borderId="121" xfId="0" applyNumberFormat="1" applyFont="1" applyFill="1" applyBorder="1" applyAlignment="1">
      <alignment horizontal="center"/>
    </xf>
    <xf numFmtId="3" fontId="23" fillId="9" borderId="102" xfId="0" applyNumberFormat="1" applyFont="1" applyFill="1" applyBorder="1" applyAlignment="1">
      <alignment horizontal="center"/>
    </xf>
    <xf numFmtId="3" fontId="23" fillId="9" borderId="103" xfId="0" applyNumberFormat="1" applyFont="1" applyFill="1" applyBorder="1" applyAlignment="1">
      <alignment horizontal="center"/>
    </xf>
    <xf numFmtId="0" fontId="10" fillId="6" borderId="50" xfId="7" applyNumberFormat="1" applyFont="1" applyFill="1" applyBorder="1" applyAlignment="1" applyProtection="1">
      <alignment horizontal="center" vertical="center" wrapText="1"/>
      <protection hidden="1"/>
    </xf>
    <xf numFmtId="3" fontId="10" fillId="9" borderId="8" xfId="7" applyNumberFormat="1" applyFont="1" applyFill="1" applyBorder="1" applyAlignment="1" applyProtection="1">
      <alignment horizontal="center" vertical="center"/>
      <protection locked="0"/>
    </xf>
    <xf numFmtId="3" fontId="10" fillId="9" borderId="4" xfId="7" applyNumberFormat="1" applyFont="1" applyFill="1" applyBorder="1" applyAlignment="1" applyProtection="1">
      <alignment horizontal="center" vertical="center"/>
      <protection locked="0"/>
    </xf>
    <xf numFmtId="3" fontId="10" fillId="9" borderId="6" xfId="7" applyNumberFormat="1" applyFont="1" applyFill="1" applyBorder="1" applyAlignment="1" applyProtection="1">
      <alignment horizontal="center" vertical="center"/>
      <protection locked="0"/>
    </xf>
    <xf numFmtId="165" fontId="10" fillId="9" borderId="8" xfId="7" applyNumberFormat="1" applyFont="1" applyFill="1" applyBorder="1" applyAlignment="1" applyProtection="1">
      <alignment horizontal="center" vertical="center"/>
      <protection locked="0"/>
    </xf>
    <xf numFmtId="165" fontId="10" fillId="9" borderId="6" xfId="7" applyNumberFormat="1" applyFont="1" applyFill="1" applyBorder="1" applyAlignment="1" applyProtection="1">
      <alignment horizontal="center" vertical="center"/>
      <protection locked="0"/>
    </xf>
    <xf numFmtId="164" fontId="26" fillId="19" borderId="20" xfId="0" applyFont="1" applyFill="1" applyBorder="1" applyAlignment="1">
      <alignment horizontal="left"/>
    </xf>
    <xf numFmtId="164" fontId="0" fillId="19" borderId="21" xfId="0" applyFill="1" applyBorder="1" applyAlignment="1">
      <alignment horizontal="center"/>
    </xf>
    <xf numFmtId="164" fontId="0" fillId="19" borderId="22" xfId="0" applyFill="1" applyBorder="1" applyAlignment="1">
      <alignment horizontal="center"/>
    </xf>
    <xf numFmtId="164" fontId="23" fillId="19" borderId="28" xfId="0" applyFont="1" applyFill="1" applyBorder="1" applyAlignment="1">
      <alignment horizontal="left"/>
    </xf>
    <xf numFmtId="164" fontId="23" fillId="19" borderId="28" xfId="0" applyFont="1" applyFill="1" applyBorder="1" applyAlignment="1">
      <alignment horizontal="center"/>
    </xf>
    <xf numFmtId="164" fontId="0" fillId="19" borderId="28" xfId="0" applyFill="1" applyBorder="1" applyAlignment="1">
      <alignment horizontal="center"/>
    </xf>
    <xf numFmtId="164" fontId="0" fillId="19" borderId="68" xfId="0" applyFill="1" applyBorder="1" applyAlignment="1">
      <alignment horizontal="center"/>
    </xf>
    <xf numFmtId="164" fontId="23" fillId="19" borderId="31" xfId="0" applyFont="1" applyFill="1" applyBorder="1" applyAlignment="1">
      <alignment horizontal="left"/>
    </xf>
    <xf numFmtId="164" fontId="0" fillId="19" borderId="23" xfId="0" applyFill="1" applyBorder="1" applyAlignment="1">
      <alignment horizontal="left"/>
    </xf>
    <xf numFmtId="164" fontId="0" fillId="19" borderId="25" xfId="0" applyFill="1" applyBorder="1" applyAlignment="1">
      <alignment horizontal="left"/>
    </xf>
    <xf numFmtId="168" fontId="10" fillId="9" borderId="6" xfId="7" applyNumberFormat="1" applyFont="1" applyFill="1" applyBorder="1" applyAlignment="1" applyProtection="1">
      <alignment horizontal="center" vertical="center"/>
      <protection locked="0"/>
    </xf>
    <xf numFmtId="168" fontId="10" fillId="9" borderId="6" xfId="7" applyNumberFormat="1" applyFont="1" applyFill="1" applyBorder="1" applyAlignment="1" applyProtection="1">
      <alignment horizontal="center" vertical="center"/>
      <protection hidden="1"/>
    </xf>
    <xf numFmtId="168" fontId="10" fillId="9" borderId="4" xfId="7" applyNumberFormat="1" applyFont="1" applyFill="1" applyBorder="1" applyAlignment="1" applyProtection="1">
      <alignment horizontal="center" vertical="center"/>
      <protection hidden="1"/>
    </xf>
    <xf numFmtId="0" fontId="13" fillId="9" borderId="6" xfId="7" applyNumberFormat="1" applyFont="1" applyFill="1" applyBorder="1" applyAlignment="1" applyProtection="1">
      <alignment horizontal="center" vertical="center"/>
      <protection locked="0"/>
    </xf>
    <xf numFmtId="173" fontId="0" fillId="0" borderId="0" xfId="0" applyNumberFormat="1" applyAlignment="1"/>
    <xf numFmtId="3" fontId="66" fillId="0" borderId="0" xfId="0" applyNumberFormat="1" applyFont="1" applyAlignment="1">
      <alignment horizontal="left"/>
    </xf>
    <xf numFmtId="3" fontId="65" fillId="0" borderId="0" xfId="0" applyNumberFormat="1" applyFont="1" applyAlignment="1">
      <alignment horizontal="left"/>
    </xf>
    <xf numFmtId="3" fontId="66" fillId="0" borderId="0" xfId="0" applyNumberFormat="1" applyFont="1" applyAlignment="1">
      <alignment horizontal="center" vertical="top"/>
    </xf>
    <xf numFmtId="3" fontId="65" fillId="0" borderId="0" xfId="0" applyNumberFormat="1" applyFont="1" applyAlignment="1">
      <alignment horizontal="center" vertical="top"/>
    </xf>
    <xf numFmtId="3" fontId="66" fillId="0" borderId="0" xfId="0" applyNumberFormat="1" applyFont="1" applyAlignment="1">
      <alignment horizontal="left" vertical="top"/>
    </xf>
    <xf numFmtId="164" fontId="65" fillId="0" borderId="0" xfId="0" applyFont="1" applyAlignment="1">
      <alignment horizontal="left"/>
    </xf>
    <xf numFmtId="3" fontId="36" fillId="0" borderId="0" xfId="0" applyNumberFormat="1" applyFont="1" applyAlignment="1">
      <alignment horizontal="left"/>
    </xf>
    <xf numFmtId="0" fontId="6" fillId="0" borderId="4" xfId="0" applyNumberFormat="1" applyFont="1" applyBorder="1" applyAlignment="1">
      <alignment wrapText="1"/>
    </xf>
    <xf numFmtId="0" fontId="0" fillId="0" borderId="4" xfId="0" applyNumberFormat="1" applyBorder="1" applyAlignment="1">
      <alignment wrapText="1"/>
    </xf>
    <xf numFmtId="0" fontId="6" fillId="0" borderId="20" xfId="0" applyNumberFormat="1" applyFont="1" applyBorder="1" applyAlignment="1">
      <alignment wrapText="1"/>
    </xf>
    <xf numFmtId="0" fontId="0" fillId="0" borderId="22" xfId="0" applyNumberFormat="1" applyBorder="1" applyAlignment="1">
      <alignment wrapText="1"/>
    </xf>
    <xf numFmtId="0" fontId="6" fillId="0" borderId="4" xfId="0" applyNumberFormat="1" applyFont="1" applyBorder="1" applyAlignment="1">
      <alignment vertical="center" wrapText="1"/>
    </xf>
    <xf numFmtId="0" fontId="0" fillId="0" borderId="4" xfId="0" applyNumberFormat="1" applyBorder="1" applyAlignment="1">
      <alignment vertical="center" wrapText="1"/>
    </xf>
    <xf numFmtId="0" fontId="6" fillId="0" borderId="4" xfId="0" applyNumberFormat="1" applyFont="1" applyBorder="1" applyAlignment="1">
      <alignment vertical="top" wrapText="1"/>
    </xf>
    <xf numFmtId="0" fontId="0" fillId="0" borderId="4" xfId="0" applyNumberFormat="1" applyBorder="1" applyAlignment="1">
      <alignment vertical="top" wrapText="1"/>
    </xf>
    <xf numFmtId="0" fontId="10" fillId="11" borderId="4" xfId="0" applyNumberFormat="1" applyFont="1" applyFill="1" applyBorder="1" applyAlignment="1" applyProtection="1">
      <alignment horizontal="left" vertical="center"/>
      <protection hidden="1"/>
    </xf>
    <xf numFmtId="0" fontId="18" fillId="12" borderId="49" xfId="0" applyNumberFormat="1" applyFont="1" applyFill="1" applyBorder="1" applyAlignment="1" applyProtection="1">
      <alignment horizontal="center" vertical="center"/>
      <protection hidden="1"/>
    </xf>
    <xf numFmtId="0" fontId="18" fillId="12" borderId="50" xfId="0" applyNumberFormat="1" applyFont="1" applyFill="1" applyBorder="1" applyAlignment="1" applyProtection="1">
      <alignment horizontal="center" vertical="center"/>
      <protection hidden="1"/>
    </xf>
    <xf numFmtId="0" fontId="18" fillId="12" borderId="51" xfId="0" applyNumberFormat="1" applyFont="1" applyFill="1" applyBorder="1" applyAlignment="1" applyProtection="1">
      <alignment horizontal="center" vertical="center"/>
      <protection hidden="1"/>
    </xf>
    <xf numFmtId="44" fontId="13" fillId="5" borderId="52" xfId="12" applyFont="1" applyFill="1" applyBorder="1" applyAlignment="1" applyProtection="1">
      <alignment horizontal="right" vertical="center" wrapText="1"/>
      <protection hidden="1"/>
    </xf>
    <xf numFmtId="44" fontId="13" fillId="5" borderId="14" xfId="12" applyFont="1" applyFill="1" applyBorder="1" applyAlignment="1" applyProtection="1">
      <alignment horizontal="right" vertical="center" wrapText="1"/>
      <protection hidden="1"/>
    </xf>
    <xf numFmtId="44" fontId="10" fillId="5" borderId="52" xfId="12" applyFont="1" applyFill="1" applyBorder="1" applyAlignment="1" applyProtection="1">
      <alignment horizontal="right" vertical="center" wrapText="1"/>
      <protection hidden="1"/>
    </xf>
    <xf numFmtId="44" fontId="10" fillId="5" borderId="14" xfId="12" applyFont="1" applyFill="1" applyBorder="1" applyAlignment="1" applyProtection="1">
      <alignment horizontal="right" vertical="center" wrapText="1"/>
      <protection hidden="1"/>
    </xf>
    <xf numFmtId="0" fontId="13" fillId="8" borderId="45" xfId="3" applyNumberFormat="1" applyFont="1" applyFill="1" applyBorder="1" applyAlignment="1" applyProtection="1">
      <alignment horizontal="right" vertical="center" wrapText="1"/>
      <protection hidden="1"/>
    </xf>
    <xf numFmtId="0" fontId="13" fillId="0" borderId="46" xfId="0" applyNumberFormat="1" applyFont="1" applyBorder="1" applyAlignment="1">
      <alignment horizontal="right" vertical="center" wrapText="1"/>
    </xf>
    <xf numFmtId="0" fontId="13" fillId="0" borderId="47" xfId="0" applyNumberFormat="1" applyFont="1" applyBorder="1" applyAlignment="1">
      <alignment horizontal="right" vertical="center" wrapText="1"/>
    </xf>
    <xf numFmtId="0" fontId="13" fillId="0" borderId="45" xfId="3" applyNumberFormat="1" applyFont="1" applyBorder="1" applyAlignment="1" applyProtection="1">
      <alignment horizontal="right" vertical="center" wrapText="1"/>
      <protection hidden="1"/>
    </xf>
    <xf numFmtId="0" fontId="1" fillId="0" borderId="46" xfId="0" applyNumberFormat="1" applyFont="1" applyBorder="1" applyAlignment="1">
      <alignment horizontal="right" vertical="center" wrapText="1"/>
    </xf>
    <xf numFmtId="0" fontId="1" fillId="0" borderId="47" xfId="0" applyNumberFormat="1" applyFont="1" applyBorder="1" applyAlignment="1">
      <alignment horizontal="right" vertical="center" wrapText="1"/>
    </xf>
    <xf numFmtId="0" fontId="18" fillId="12" borderId="49" xfId="0" quotePrefix="1" applyNumberFormat="1" applyFont="1" applyFill="1" applyBorder="1" applyAlignment="1" applyProtection="1">
      <alignment horizontal="center" vertical="center" wrapText="1"/>
      <protection hidden="1"/>
    </xf>
    <xf numFmtId="0" fontId="18" fillId="12" borderId="50" xfId="0" quotePrefix="1" applyNumberFormat="1" applyFont="1" applyFill="1" applyBorder="1" applyAlignment="1" applyProtection="1">
      <alignment horizontal="center" vertical="center" wrapText="1"/>
      <protection hidden="1"/>
    </xf>
    <xf numFmtId="0" fontId="18" fillId="12" borderId="51" xfId="0" quotePrefix="1" applyNumberFormat="1" applyFont="1" applyFill="1" applyBorder="1" applyAlignment="1" applyProtection="1">
      <alignment horizontal="center" vertical="center" wrapText="1"/>
      <protection hidden="1"/>
    </xf>
    <xf numFmtId="0" fontId="13" fillId="8" borderId="46" xfId="3" applyNumberFormat="1" applyFont="1" applyFill="1" applyBorder="1" applyAlignment="1" applyProtection="1">
      <alignment horizontal="right" vertical="center" wrapText="1"/>
      <protection hidden="1"/>
    </xf>
    <xf numFmtId="0" fontId="13" fillId="8" borderId="47" xfId="3" applyNumberFormat="1" applyFont="1" applyFill="1" applyBorder="1" applyAlignment="1" applyProtection="1">
      <alignment horizontal="right" vertical="center" wrapText="1"/>
      <protection hidden="1"/>
    </xf>
    <xf numFmtId="169" fontId="13" fillId="0" borderId="0" xfId="0" applyNumberFormat="1" applyFont="1" applyAlignment="1" applyProtection="1">
      <alignment horizontal="left" vertical="center" wrapText="1"/>
      <protection hidden="1"/>
    </xf>
    <xf numFmtId="0" fontId="6" fillId="0" borderId="0" xfId="0" applyNumberFormat="1" applyFont="1" applyAlignment="1">
      <alignment vertical="center" wrapText="1"/>
    </xf>
    <xf numFmtId="0" fontId="0" fillId="0" borderId="0" xfId="0" applyNumberFormat="1" applyAlignment="1">
      <alignment vertical="center" wrapText="1"/>
    </xf>
    <xf numFmtId="0" fontId="10" fillId="0" borderId="0" xfId="0" applyNumberFormat="1" applyFont="1" applyAlignment="1" applyProtection="1">
      <alignment horizontal="left" vertical="center" wrapText="1"/>
      <protection hidden="1"/>
    </xf>
    <xf numFmtId="0" fontId="10" fillId="0" borderId="0" xfId="0" applyNumberFormat="1" applyFont="1" applyAlignment="1">
      <alignment horizontal="left" vertical="center" wrapText="1"/>
    </xf>
    <xf numFmtId="0" fontId="6" fillId="0" borderId="0" xfId="0" applyNumberFormat="1" applyFont="1" applyAlignment="1" applyProtection="1">
      <alignment vertical="center" wrapText="1"/>
      <protection hidden="1"/>
    </xf>
    <xf numFmtId="0" fontId="10" fillId="0" borderId="45" xfId="0" applyNumberFormat="1" applyFont="1" applyBorder="1" applyAlignment="1">
      <alignment horizontal="center" vertical="center" wrapText="1"/>
    </xf>
    <xf numFmtId="0" fontId="10" fillId="0" borderId="46"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3" fontId="10" fillId="0" borderId="59" xfId="0" applyNumberFormat="1" applyFont="1" applyBorder="1" applyAlignment="1">
      <alignment horizontal="center" vertical="center" wrapText="1"/>
    </xf>
    <xf numFmtId="3" fontId="10" fillId="0" borderId="29" xfId="0" applyNumberFormat="1" applyFont="1" applyBorder="1" applyAlignment="1">
      <alignment horizontal="center" vertical="center" wrapText="1"/>
    </xf>
    <xf numFmtId="3" fontId="10" fillId="0" borderId="72" xfId="0" applyNumberFormat="1" applyFont="1" applyBorder="1" applyAlignment="1">
      <alignment horizontal="center" vertical="center" wrapText="1"/>
    </xf>
    <xf numFmtId="165" fontId="10" fillId="0" borderId="60" xfId="0" applyNumberFormat="1" applyFont="1" applyBorder="1" applyAlignment="1">
      <alignment horizontal="center" vertical="center" wrapText="1"/>
    </xf>
    <xf numFmtId="165" fontId="10" fillId="0" borderId="71" xfId="0" applyNumberFormat="1" applyFont="1" applyBorder="1" applyAlignment="1">
      <alignment horizontal="center" vertical="center" wrapText="1"/>
    </xf>
    <xf numFmtId="165" fontId="10" fillId="0" borderId="70" xfId="0" applyNumberFormat="1" applyFont="1" applyBorder="1" applyAlignment="1">
      <alignment horizontal="center" vertical="center" wrapText="1"/>
    </xf>
    <xf numFmtId="0" fontId="10" fillId="0" borderId="45" xfId="3" applyNumberFormat="1" applyFont="1" applyBorder="1" applyAlignment="1" applyProtection="1">
      <alignment horizontal="right" vertical="center" wrapText="1"/>
      <protection hidden="1"/>
    </xf>
    <xf numFmtId="0" fontId="0" fillId="0" borderId="46" xfId="0" applyNumberFormat="1" applyBorder="1" applyAlignment="1">
      <alignment horizontal="right" vertical="center" wrapText="1"/>
    </xf>
    <xf numFmtId="0" fontId="0" fillId="0" borderId="47" xfId="0" applyNumberFormat="1" applyBorder="1" applyAlignment="1">
      <alignment horizontal="right" vertical="center" wrapText="1"/>
    </xf>
    <xf numFmtId="0" fontId="6" fillId="0" borderId="46" xfId="0" applyNumberFormat="1" applyFont="1" applyBorder="1" applyAlignment="1">
      <alignment horizontal="right" vertical="center" wrapText="1"/>
    </xf>
    <xf numFmtId="0" fontId="6" fillId="0" borderId="47" xfId="0" applyNumberFormat="1" applyFont="1" applyBorder="1" applyAlignment="1">
      <alignment horizontal="right" vertical="center" wrapText="1"/>
    </xf>
    <xf numFmtId="0" fontId="10" fillId="8" borderId="45" xfId="3" applyNumberFormat="1" applyFont="1" applyFill="1" applyBorder="1" applyAlignment="1" applyProtection="1">
      <alignment horizontal="right" vertical="center" wrapText="1"/>
      <protection hidden="1"/>
    </xf>
    <xf numFmtId="0" fontId="10" fillId="8" borderId="46" xfId="3" applyNumberFormat="1" applyFont="1" applyFill="1" applyBorder="1" applyAlignment="1" applyProtection="1">
      <alignment horizontal="right" vertical="center" wrapText="1"/>
      <protection hidden="1"/>
    </xf>
    <xf numFmtId="0" fontId="10" fillId="8" borderId="47" xfId="3" applyNumberFormat="1" applyFont="1" applyFill="1" applyBorder="1" applyAlignment="1" applyProtection="1">
      <alignment horizontal="right" vertical="center" wrapText="1"/>
      <protection hidden="1"/>
    </xf>
    <xf numFmtId="0" fontId="10" fillId="0" borderId="46" xfId="0" applyNumberFormat="1" applyFont="1" applyBorder="1" applyAlignment="1">
      <alignment horizontal="right" vertical="center" wrapText="1"/>
    </xf>
    <xf numFmtId="0" fontId="10" fillId="0" borderId="47" xfId="0" applyNumberFormat="1" applyFont="1" applyBorder="1" applyAlignment="1">
      <alignment horizontal="right" vertical="center" wrapText="1"/>
    </xf>
    <xf numFmtId="10" fontId="10" fillId="0" borderId="59" xfId="0" applyNumberFormat="1" applyFont="1" applyBorder="1" applyAlignment="1">
      <alignment horizontal="center" vertical="center" wrapText="1"/>
    </xf>
    <xf numFmtId="10" fontId="0" fillId="0" borderId="29" xfId="0" applyNumberFormat="1" applyBorder="1" applyAlignment="1">
      <alignment horizontal="center" vertical="center" wrapText="1"/>
    </xf>
    <xf numFmtId="10" fontId="0" fillId="0" borderId="72" xfId="0" applyNumberFormat="1" applyBorder="1" applyAlignment="1">
      <alignment horizontal="center" vertical="center" wrapText="1"/>
    </xf>
    <xf numFmtId="0" fontId="10" fillId="11" borderId="20" xfId="0" applyNumberFormat="1" applyFont="1" applyFill="1" applyBorder="1" applyAlignment="1" applyProtection="1">
      <alignment horizontal="left" vertical="center"/>
      <protection hidden="1"/>
    </xf>
    <xf numFmtId="0" fontId="10" fillId="11" borderId="22" xfId="0" applyNumberFormat="1" applyFont="1" applyFill="1" applyBorder="1" applyAlignment="1" applyProtection="1">
      <alignment horizontal="left" vertical="center"/>
      <protection hidden="1"/>
    </xf>
    <xf numFmtId="0" fontId="13" fillId="0" borderId="10" xfId="7" applyNumberFormat="1" applyFont="1" applyBorder="1" applyAlignment="1" applyProtection="1">
      <alignment horizontal="center" vertical="center" wrapText="1"/>
      <protection hidden="1"/>
    </xf>
    <xf numFmtId="0" fontId="0" fillId="0" borderId="29" xfId="0" applyNumberFormat="1" applyBorder="1" applyAlignment="1">
      <alignment horizontal="center" vertical="center" wrapText="1"/>
    </xf>
    <xf numFmtId="0" fontId="0" fillId="0" borderId="72" xfId="0" applyNumberFormat="1" applyBorder="1" applyAlignment="1">
      <alignment horizontal="center" vertical="center" wrapText="1"/>
    </xf>
    <xf numFmtId="0" fontId="10" fillId="0" borderId="69" xfId="7" applyNumberFormat="1" applyFont="1" applyBorder="1" applyAlignment="1" applyProtection="1">
      <alignment horizontal="left" vertical="center" wrapText="1"/>
      <protection hidden="1"/>
    </xf>
    <xf numFmtId="0" fontId="10" fillId="0" borderId="46" xfId="0" applyNumberFormat="1" applyFont="1" applyBorder="1" applyAlignment="1">
      <alignment horizontal="left" vertical="center" wrapText="1"/>
    </xf>
    <xf numFmtId="0" fontId="10" fillId="0" borderId="47" xfId="0" applyNumberFormat="1" applyFont="1" applyBorder="1" applyAlignment="1">
      <alignment horizontal="left" vertical="center" wrapText="1"/>
    </xf>
    <xf numFmtId="0" fontId="10" fillId="0" borderId="73" xfId="0" applyNumberFormat="1" applyFont="1" applyBorder="1" applyAlignment="1">
      <alignment horizontal="left" vertical="center" wrapText="1"/>
    </xf>
    <xf numFmtId="0" fontId="10" fillId="0" borderId="10" xfId="7" applyNumberFormat="1" applyFont="1" applyBorder="1" applyAlignment="1" applyProtection="1">
      <alignment horizontal="center" vertical="center" wrapText="1"/>
      <protection hidden="1"/>
    </xf>
    <xf numFmtId="0" fontId="0" fillId="0" borderId="8" xfId="0" applyNumberFormat="1" applyBorder="1" applyAlignment="1">
      <alignment horizontal="center" vertical="center" wrapText="1"/>
    </xf>
    <xf numFmtId="0" fontId="13" fillId="0" borderId="133" xfId="7" applyNumberFormat="1" applyFont="1" applyBorder="1" applyAlignment="1">
      <alignment horizontal="center" vertical="center" wrapText="1"/>
    </xf>
    <xf numFmtId="0" fontId="13" fillId="0" borderId="130"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0" fillId="0" borderId="69"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3" fillId="0" borderId="10" xfId="7" applyNumberFormat="1" applyFont="1" applyBorder="1" applyAlignment="1">
      <alignment horizontal="center" vertical="center" wrapText="1"/>
    </xf>
    <xf numFmtId="0" fontId="13" fillId="0" borderId="29" xfId="0" applyNumberFormat="1" applyFont="1" applyBorder="1" applyAlignment="1">
      <alignment horizontal="center" vertical="center" wrapText="1"/>
    </xf>
    <xf numFmtId="0" fontId="13" fillId="0" borderId="72" xfId="0" applyNumberFormat="1" applyFont="1" applyBorder="1" applyAlignment="1">
      <alignment horizontal="center" vertical="center" wrapText="1"/>
    </xf>
    <xf numFmtId="0" fontId="13" fillId="0" borderId="8" xfId="0" applyNumberFormat="1" applyFont="1" applyBorder="1" applyAlignment="1">
      <alignment horizontal="center" vertical="center" wrapText="1"/>
    </xf>
    <xf numFmtId="44" fontId="13" fillId="0" borderId="134" xfId="7" applyNumberFormat="1" applyFont="1" applyBorder="1" applyAlignment="1">
      <alignment horizontal="center" vertical="center" wrapText="1"/>
    </xf>
    <xf numFmtId="0" fontId="13" fillId="0" borderId="131"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138" xfId="0" applyNumberFormat="1" applyFont="1" applyBorder="1" applyAlignment="1">
      <alignment horizontal="center" vertical="center" wrapText="1"/>
    </xf>
    <xf numFmtId="3" fontId="13" fillId="0" borderId="59" xfId="7" applyNumberFormat="1"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72" xfId="0" applyNumberFormat="1" applyFont="1" applyBorder="1" applyAlignment="1">
      <alignment horizontal="center" vertical="center" wrapText="1"/>
    </xf>
    <xf numFmtId="10" fontId="13" fillId="0" borderId="59" xfId="7" applyNumberFormat="1" applyFont="1" applyBorder="1" applyAlignment="1">
      <alignment horizontal="center" vertical="center" wrapText="1"/>
    </xf>
    <xf numFmtId="10" fontId="13" fillId="0" borderId="29" xfId="0" applyNumberFormat="1" applyFont="1" applyBorder="1" applyAlignment="1">
      <alignment horizontal="center" vertical="center" wrapText="1"/>
    </xf>
    <xf numFmtId="10" fontId="13" fillId="0" borderId="72" xfId="0" applyNumberFormat="1" applyFont="1" applyBorder="1" applyAlignment="1">
      <alignment horizontal="center" vertical="center" wrapText="1"/>
    </xf>
    <xf numFmtId="44" fontId="13" fillId="0" borderId="129" xfId="7" applyNumberFormat="1" applyFont="1" applyBorder="1" applyAlignment="1">
      <alignment horizontal="center" vertical="center" wrapText="1"/>
    </xf>
    <xf numFmtId="0" fontId="13" fillId="0" borderId="59" xfId="7" applyNumberFormat="1" applyFont="1" applyBorder="1" applyAlignment="1">
      <alignment horizontal="center" vertical="center" wrapText="1"/>
    </xf>
    <xf numFmtId="0" fontId="13" fillId="0" borderId="45" xfId="7" applyNumberFormat="1" applyFont="1" applyBorder="1" applyAlignment="1">
      <alignment horizontal="center" vertical="center" wrapText="1"/>
    </xf>
    <xf numFmtId="0" fontId="0" fillId="0" borderId="46" xfId="0" applyNumberFormat="1" applyBorder="1" applyAlignment="1">
      <alignment horizontal="center" vertical="center" wrapText="1"/>
    </xf>
    <xf numFmtId="0" fontId="0" fillId="0" borderId="47" xfId="0" applyNumberFormat="1" applyBorder="1" applyAlignment="1">
      <alignment horizontal="center" vertical="center" wrapText="1"/>
    </xf>
    <xf numFmtId="44" fontId="13" fillId="0" borderId="60" xfId="7" applyNumberFormat="1" applyFont="1" applyBorder="1" applyAlignment="1">
      <alignment horizontal="center" vertical="center" wrapText="1"/>
    </xf>
    <xf numFmtId="0" fontId="0" fillId="0" borderId="71" xfId="0" applyNumberFormat="1" applyBorder="1" applyAlignment="1">
      <alignment horizontal="center" vertical="center" wrapText="1"/>
    </xf>
    <xf numFmtId="0" fontId="0" fillId="0" borderId="70" xfId="0" applyNumberFormat="1" applyBorder="1" applyAlignment="1">
      <alignment horizontal="center" vertical="center" wrapText="1"/>
    </xf>
    <xf numFmtId="0" fontId="13" fillId="0" borderId="69" xfId="7" applyNumberFormat="1" applyFont="1" applyBorder="1" applyAlignment="1" applyProtection="1">
      <alignment horizontal="left" vertical="center" wrapText="1"/>
      <protection locked="0"/>
    </xf>
  </cellXfs>
  <cellStyles count="15">
    <cellStyle name="Comma" xfId="14" builtinId="3"/>
    <cellStyle name="Comma 3" xfId="4" xr:uid="{00000000-0005-0000-0000-000001000000}"/>
    <cellStyle name="Currency" xfId="12" builtinId="4"/>
    <cellStyle name="Currency 2" xfId="5" xr:uid="{00000000-0005-0000-0000-000003000000}"/>
    <cellStyle name="Normal" xfId="0" builtinId="0"/>
    <cellStyle name="Normal 10 2" xfId="6" xr:uid="{00000000-0005-0000-0000-000005000000}"/>
    <cellStyle name="Normal 2" xfId="1" xr:uid="{00000000-0005-0000-0000-000006000000}"/>
    <cellStyle name="Normal 2 2" xfId="3" xr:uid="{00000000-0005-0000-0000-000007000000}"/>
    <cellStyle name="Normal 2 2 2" xfId="7" xr:uid="{00000000-0005-0000-0000-000008000000}"/>
    <cellStyle name="Normal 3" xfId="9" xr:uid="{00000000-0005-0000-0000-000009000000}"/>
    <cellStyle name="Normal 3 2" xfId="10" xr:uid="{00000000-0005-0000-0000-00000A000000}"/>
    <cellStyle name="Normal 4" xfId="11" xr:uid="{00000000-0005-0000-0000-00000B000000}"/>
    <cellStyle name="Normal 5" xfId="8" xr:uid="{00000000-0005-0000-0000-00000C000000}"/>
    <cellStyle name="Normal_Appendix G - Meters Forms by Segment and Connection Code (Summary)" xfId="2" xr:uid="{00000000-0005-0000-0000-00000D000000}"/>
    <cellStyle name="Style 1" xfId="13"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4411980</xdr:colOff>
      <xdr:row>4</xdr:row>
      <xdr:rowOff>0</xdr:rowOff>
    </xdr:from>
    <xdr:to>
      <xdr:col>3</xdr:col>
      <xdr:colOff>22860</xdr:colOff>
      <xdr:row>6</xdr:row>
      <xdr:rowOff>0</xdr:rowOff>
    </xdr:to>
    <xdr:sp macro="" textlink="">
      <xdr:nvSpPr>
        <xdr:cNvPr id="4" name="Rectangle 3">
          <a:extLst>
            <a:ext uri="{FF2B5EF4-FFF2-40B4-BE49-F238E27FC236}">
              <a16:creationId xmlns:a16="http://schemas.microsoft.com/office/drawing/2014/main" id="{089C48E6-C46B-93F0-1BF6-AA04AF61736A}"/>
            </a:ext>
          </a:extLst>
        </xdr:cNvPr>
        <xdr:cNvSpPr/>
      </xdr:nvSpPr>
      <xdr:spPr>
        <a:xfrm>
          <a:off x="4922520" y="670560"/>
          <a:ext cx="1341120" cy="3352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277906</xdr:colOff>
      <xdr:row>6</xdr:row>
      <xdr:rowOff>761361</xdr:rowOff>
    </xdr:from>
    <xdr:to>
      <xdr:col>14</xdr:col>
      <xdr:colOff>772886</xdr:colOff>
      <xdr:row>9</xdr:row>
      <xdr:rowOff>119744</xdr:rowOff>
    </xdr:to>
    <xdr:sp macro="" textlink="">
      <xdr:nvSpPr>
        <xdr:cNvPr id="5" name="Arrow: Down 4">
          <a:extLst>
            <a:ext uri="{FF2B5EF4-FFF2-40B4-BE49-F238E27FC236}">
              <a16:creationId xmlns:a16="http://schemas.microsoft.com/office/drawing/2014/main" id="{08B458BD-06AA-4CCC-8F99-3963FB3F183C}"/>
            </a:ext>
          </a:extLst>
        </xdr:cNvPr>
        <xdr:cNvSpPr/>
      </xdr:nvSpPr>
      <xdr:spPr>
        <a:xfrm>
          <a:off x="9178066" y="2186301"/>
          <a:ext cx="494980" cy="48614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163285</xdr:colOff>
      <xdr:row>6</xdr:row>
      <xdr:rowOff>751113</xdr:rowOff>
    </xdr:from>
    <xdr:to>
      <xdr:col>15</xdr:col>
      <xdr:colOff>658265</xdr:colOff>
      <xdr:row>9</xdr:row>
      <xdr:rowOff>109496</xdr:rowOff>
    </xdr:to>
    <xdr:sp macro="" textlink="">
      <xdr:nvSpPr>
        <xdr:cNvPr id="6" name="Arrow: Down 5">
          <a:extLst>
            <a:ext uri="{FF2B5EF4-FFF2-40B4-BE49-F238E27FC236}">
              <a16:creationId xmlns:a16="http://schemas.microsoft.com/office/drawing/2014/main" id="{2F83621B-34BE-4D95-8957-52C36045D379}"/>
            </a:ext>
          </a:extLst>
        </xdr:cNvPr>
        <xdr:cNvSpPr/>
      </xdr:nvSpPr>
      <xdr:spPr>
        <a:xfrm>
          <a:off x="9962605" y="2176053"/>
          <a:ext cx="494980" cy="48614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217714</xdr:colOff>
      <xdr:row>7</xdr:row>
      <xdr:rowOff>0</xdr:rowOff>
    </xdr:from>
    <xdr:to>
      <xdr:col>19</xdr:col>
      <xdr:colOff>712694</xdr:colOff>
      <xdr:row>9</xdr:row>
      <xdr:rowOff>120383</xdr:rowOff>
    </xdr:to>
    <xdr:sp macro="" textlink="">
      <xdr:nvSpPr>
        <xdr:cNvPr id="7" name="Arrow: Down 6">
          <a:extLst>
            <a:ext uri="{FF2B5EF4-FFF2-40B4-BE49-F238E27FC236}">
              <a16:creationId xmlns:a16="http://schemas.microsoft.com/office/drawing/2014/main" id="{B59E29A2-4B71-4894-8E5F-614382D113BE}"/>
            </a:ext>
          </a:extLst>
        </xdr:cNvPr>
        <xdr:cNvSpPr/>
      </xdr:nvSpPr>
      <xdr:spPr>
        <a:xfrm>
          <a:off x="12760234" y="2186940"/>
          <a:ext cx="494980" cy="48614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380999</xdr:colOff>
      <xdr:row>1</xdr:row>
      <xdr:rowOff>168726</xdr:rowOff>
    </xdr:from>
    <xdr:to>
      <xdr:col>7</xdr:col>
      <xdr:colOff>-1</xdr:colOff>
      <xdr:row>3</xdr:row>
      <xdr:rowOff>87084</xdr:rowOff>
    </xdr:to>
    <xdr:sp macro="" textlink="">
      <xdr:nvSpPr>
        <xdr:cNvPr id="8" name="Arrow: Right 7">
          <a:extLst>
            <a:ext uri="{FF2B5EF4-FFF2-40B4-BE49-F238E27FC236}">
              <a16:creationId xmlns:a16="http://schemas.microsoft.com/office/drawing/2014/main" id="{9B95F52A-477E-4F5C-80B0-DE7D9A881ECB}"/>
            </a:ext>
          </a:extLst>
        </xdr:cNvPr>
        <xdr:cNvSpPr/>
      </xdr:nvSpPr>
      <xdr:spPr>
        <a:xfrm flipH="1">
          <a:off x="3679370" y="538840"/>
          <a:ext cx="522515" cy="353787"/>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141515</xdr:colOff>
      <xdr:row>4</xdr:row>
      <xdr:rowOff>32657</xdr:rowOff>
    </xdr:from>
    <xdr:to>
      <xdr:col>4</xdr:col>
      <xdr:colOff>555172</xdr:colOff>
      <xdr:row>5</xdr:row>
      <xdr:rowOff>228600</xdr:rowOff>
    </xdr:to>
    <xdr:sp macro="" textlink="">
      <xdr:nvSpPr>
        <xdr:cNvPr id="9" name="Arrow: Down 8">
          <a:extLst>
            <a:ext uri="{FF2B5EF4-FFF2-40B4-BE49-F238E27FC236}">
              <a16:creationId xmlns:a16="http://schemas.microsoft.com/office/drawing/2014/main" id="{F9EE39FF-2B30-422F-B100-52FE93EE9089}"/>
            </a:ext>
          </a:extLst>
        </xdr:cNvPr>
        <xdr:cNvSpPr/>
      </xdr:nvSpPr>
      <xdr:spPr>
        <a:xfrm>
          <a:off x="2688772" y="1077686"/>
          <a:ext cx="413657" cy="4354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566057</xdr:colOff>
      <xdr:row>35</xdr:row>
      <xdr:rowOff>32657</xdr:rowOff>
    </xdr:from>
    <xdr:to>
      <xdr:col>20</xdr:col>
      <xdr:colOff>827314</xdr:colOff>
      <xdr:row>37</xdr:row>
      <xdr:rowOff>152400</xdr:rowOff>
    </xdr:to>
    <xdr:sp macro="" textlink="">
      <xdr:nvSpPr>
        <xdr:cNvPr id="2" name="TextBox 1">
          <a:extLst>
            <a:ext uri="{FF2B5EF4-FFF2-40B4-BE49-F238E27FC236}">
              <a16:creationId xmlns:a16="http://schemas.microsoft.com/office/drawing/2014/main" id="{9788A663-2522-4642-B637-45362B05CB36}"/>
            </a:ext>
          </a:extLst>
        </xdr:cNvPr>
        <xdr:cNvSpPr txBox="1"/>
      </xdr:nvSpPr>
      <xdr:spPr>
        <a:xfrm>
          <a:off x="13160828" y="7511143"/>
          <a:ext cx="1143000" cy="489857"/>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Start</a:t>
          </a:r>
          <a:r>
            <a:rPr lang="en-US" sz="1100" b="1" baseline="0">
              <a:solidFill>
                <a:srgbClr val="FF0000"/>
              </a:solidFill>
            </a:rPr>
            <a:t> no earlier than Sep-24</a:t>
          </a:r>
          <a:endParaRPr lang="en-US" sz="1100" b="1">
            <a:solidFill>
              <a:srgbClr val="FF0000"/>
            </a:solidFill>
          </a:endParaRPr>
        </a:p>
      </xdr:txBody>
    </xdr:sp>
    <xdr:clientData/>
  </xdr:twoCellAnchor>
  <xdr:twoCellAnchor>
    <xdr:from>
      <xdr:col>15</xdr:col>
      <xdr:colOff>587828</xdr:colOff>
      <xdr:row>25</xdr:row>
      <xdr:rowOff>32657</xdr:rowOff>
    </xdr:from>
    <xdr:to>
      <xdr:col>16</xdr:col>
      <xdr:colOff>849085</xdr:colOff>
      <xdr:row>27</xdr:row>
      <xdr:rowOff>152400</xdr:rowOff>
    </xdr:to>
    <xdr:sp macro="" textlink="">
      <xdr:nvSpPr>
        <xdr:cNvPr id="3" name="TextBox 2">
          <a:extLst>
            <a:ext uri="{FF2B5EF4-FFF2-40B4-BE49-F238E27FC236}">
              <a16:creationId xmlns:a16="http://schemas.microsoft.com/office/drawing/2014/main" id="{644D570B-4518-4427-A186-984DA73E4881}"/>
            </a:ext>
          </a:extLst>
        </xdr:cNvPr>
        <xdr:cNvSpPr txBox="1"/>
      </xdr:nvSpPr>
      <xdr:spPr>
        <a:xfrm>
          <a:off x="10417628" y="5649686"/>
          <a:ext cx="1143000" cy="489857"/>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Start</a:t>
          </a:r>
          <a:r>
            <a:rPr lang="en-US" sz="1100" b="1" baseline="0">
              <a:solidFill>
                <a:srgbClr val="FF0000"/>
              </a:solidFill>
            </a:rPr>
            <a:t> Ramp in Nov-23</a:t>
          </a:r>
          <a:endParaRPr lang="en-US"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M/Desktop/My%20Documents/Active%20Clients/SAWS/EPI%20RFP/VCC's/BAFO/SAWS%20EPI%20Offeror%20Stage-2%20VCC%20(2-26-20)(R1,%203-24-20)%20BAFO%20(5-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V\Pieto%20Work\Vectren\AMI\Vectren%20RFP\Final%20AMI%20RFP\Appendix%2016%20-%20AMI%20Pric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lot+48 Mo Deploy Plan"/>
      <sheetName val="Meter, Equip &amp; Services Options"/>
      <sheetName val="SAWS Base Assumptions"/>
      <sheetName val="$Cost Comparison Tables"/>
      <sheetName val="$Compare - Initial vs. BAFO"/>
      <sheetName val="$Cost Comparison Charts"/>
      <sheetName val="(Grid One) EPI Vendor 1"/>
      <sheetName val="(Vanguard US) EPI Vendor 2"/>
      <sheetName val="(UPA) EPI Vendor 3"/>
      <sheetName val="(Sensus (UPA)) EPI Vendor 4"/>
      <sheetName val="(Aclara) EPI Vendor 5"/>
      <sheetName val="(Utiliuse) EPI Vendor 6"/>
      <sheetName val="(Name) EPI Vendor 7"/>
      <sheetName val="(Name) EPI Vendor 8"/>
      <sheetName val="(Name) EPI Vendor 9"/>
      <sheetName val="(Name) EPI Vendor 10"/>
      <sheetName val="Notes"/>
    </sheetNames>
    <sheetDataSet>
      <sheetData sheetId="0" refreshError="1"/>
      <sheetData sheetId="1" refreshError="1"/>
      <sheetData sheetId="2">
        <row r="4">
          <cell r="J4">
            <v>569547.91849564796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
      <sheetName val="Information"/>
      <sheetName val="Meter Explanation"/>
      <sheetName val="Tab 1 - Electric Meters"/>
      <sheetName val="NA - Water Commun. Modules"/>
      <sheetName val="NA HAN devices"/>
      <sheetName val="NA DA Devices"/>
      <sheetName val="Tab 2 - Gas Commun. Modules"/>
      <sheetName val="Tab 3 Network Communications"/>
      <sheetName val="Tab 4 AMI Head-End System"/>
      <sheetName val="Tab 5 Impl. Services &amp; Options"/>
      <sheetName val="Tab 6 Warranty"/>
      <sheetName val="Tab 7 Resources"/>
      <sheetName val="Tab 8 EPI Pricing Schedule"/>
      <sheetName val="Tab 9 Assumptions &amp; Exceptions"/>
      <sheetName val="Meter Models"/>
    </sheetNames>
    <sheetDataSet>
      <sheetData sheetId="0" refreshError="1"/>
      <sheetData sheetId="1">
        <row r="4">
          <cell r="G4" t="str">
            <v>Sample Supplier Name</v>
          </cell>
        </row>
        <row r="12">
          <cell r="H12" t="str">
            <v>Sample Supplier File Name.xls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17"/>
  <sheetViews>
    <sheetView tabSelected="1" zoomScaleNormal="100" workbookViewId="0">
      <pane xSplit="3" ySplit="8" topLeftCell="D9" activePane="bottomRight" state="frozen"/>
      <selection pane="topRight" activeCell="D1" sqref="D1"/>
      <selection pane="bottomLeft" activeCell="A8" sqref="A8"/>
      <selection pane="bottomRight" activeCell="D6" sqref="D6"/>
    </sheetView>
  </sheetViews>
  <sheetFormatPr defaultRowHeight="13.2"/>
  <cols>
    <col min="1" max="1" width="7.44140625" style="18" customWidth="1"/>
    <col min="2" max="2" width="65.109375" customWidth="1"/>
    <col min="3" max="3" width="18.44140625" customWidth="1"/>
    <col min="4" max="4" width="12.109375" customWidth="1"/>
    <col min="5" max="5" width="9.44140625" customWidth="1"/>
    <col min="6" max="6" width="10.88671875" customWidth="1"/>
    <col min="13" max="13" width="2.109375" customWidth="1"/>
    <col min="14" max="14" width="15.109375" customWidth="1"/>
    <col min="15" max="15" width="12.109375" customWidth="1"/>
    <col min="16" max="16" width="13.44140625" customWidth="1"/>
    <col min="17" max="17" width="14.5546875" customWidth="1"/>
    <col min="18" max="18" width="2.109375" customWidth="1"/>
    <col min="19" max="19" width="12" customWidth="1"/>
    <col min="20" max="20" width="11.88671875" customWidth="1"/>
    <col min="21" max="21" width="14.88671875" customWidth="1"/>
    <col min="22" max="22" width="2.88671875" customWidth="1"/>
    <col min="23" max="23" width="9.88671875" customWidth="1"/>
    <col min="24" max="24" width="10.44140625" customWidth="1"/>
    <col min="25" max="25" width="14.44140625" customWidth="1"/>
    <col min="26" max="26" width="3.44140625" customWidth="1"/>
  </cols>
  <sheetData>
    <row r="1" spans="1:4">
      <c r="A1" s="597"/>
      <c r="B1" s="598" t="s">
        <v>359</v>
      </c>
      <c r="C1" s="599"/>
      <c r="D1" s="110"/>
    </row>
    <row r="2" spans="1:4">
      <c r="A2" s="600"/>
      <c r="B2" s="603" t="s">
        <v>409</v>
      </c>
      <c r="C2" s="601"/>
      <c r="D2" s="110"/>
    </row>
    <row r="3" spans="1:4">
      <c r="A3" s="602" t="s">
        <v>16</v>
      </c>
      <c r="B3" s="64" t="s">
        <v>360</v>
      </c>
      <c r="C3" s="602" t="s">
        <v>361</v>
      </c>
      <c r="D3" s="111"/>
    </row>
    <row r="4" spans="1:4" ht="26.4">
      <c r="A4" s="40"/>
      <c r="B4" s="782" t="s">
        <v>362</v>
      </c>
      <c r="C4" s="783" t="s">
        <v>22</v>
      </c>
      <c r="D4" s="18"/>
    </row>
    <row r="5" spans="1:4">
      <c r="A5" s="40">
        <v>1</v>
      </c>
      <c r="B5" s="65" t="s">
        <v>374</v>
      </c>
      <c r="C5" s="888"/>
      <c r="D5" s="891"/>
    </row>
    <row r="6" spans="1:4">
      <c r="A6" s="40">
        <v>2</v>
      </c>
      <c r="B6" s="65" t="s">
        <v>375</v>
      </c>
      <c r="C6" s="889"/>
      <c r="D6" s="235"/>
    </row>
    <row r="8" spans="1:4" ht="17.399999999999999">
      <c r="B8" s="63" t="s">
        <v>363</v>
      </c>
    </row>
    <row r="9" spans="1:4" ht="44.4" customHeight="1">
      <c r="A9" s="81">
        <v>3</v>
      </c>
      <c r="B9" s="940" t="s">
        <v>350</v>
      </c>
      <c r="C9" s="941"/>
      <c r="D9" s="106"/>
    </row>
    <row r="10" spans="1:4" ht="96.6" customHeight="1">
      <c r="A10" s="81">
        <v>4</v>
      </c>
      <c r="B10" s="940" t="s">
        <v>414</v>
      </c>
      <c r="C10" s="941"/>
      <c r="D10" s="106"/>
    </row>
    <row r="11" spans="1:4" ht="57" customHeight="1">
      <c r="A11" s="81">
        <v>5</v>
      </c>
      <c r="B11" s="940" t="s">
        <v>415</v>
      </c>
      <c r="C11" s="941"/>
      <c r="D11" s="106"/>
    </row>
    <row r="12" spans="1:4" ht="42" customHeight="1">
      <c r="A12" s="241">
        <v>6</v>
      </c>
      <c r="B12" s="940" t="s">
        <v>416</v>
      </c>
      <c r="C12" s="941"/>
      <c r="D12" s="106"/>
    </row>
    <row r="13" spans="1:4" ht="54" customHeight="1">
      <c r="A13" s="890">
        <v>7</v>
      </c>
      <c r="B13" s="934" t="s">
        <v>413</v>
      </c>
      <c r="C13" s="935"/>
      <c r="D13" s="106"/>
    </row>
    <row r="14" spans="1:4" ht="40.200000000000003" customHeight="1">
      <c r="A14" s="890">
        <v>8</v>
      </c>
      <c r="B14" s="936" t="s">
        <v>364</v>
      </c>
      <c r="C14" s="937"/>
      <c r="D14" s="106"/>
    </row>
    <row r="15" spans="1:4" ht="21" customHeight="1">
      <c r="A15" s="890">
        <v>9</v>
      </c>
      <c r="B15" s="938" t="s">
        <v>365</v>
      </c>
      <c r="C15" s="939"/>
      <c r="D15" s="107"/>
    </row>
    <row r="16" spans="1:4" ht="27" customHeight="1">
      <c r="A16" s="890">
        <v>10</v>
      </c>
      <c r="B16" s="934" t="s">
        <v>417</v>
      </c>
      <c r="C16" s="935"/>
    </row>
    <row r="17" spans="1:3" ht="26.4" customHeight="1">
      <c r="A17" s="890">
        <v>11</v>
      </c>
      <c r="B17" s="936" t="s">
        <v>358</v>
      </c>
      <c r="C17" s="937"/>
    </row>
  </sheetData>
  <protectedRanges>
    <protectedRange sqref="D5 C5:C6" name="Range1"/>
  </protectedRanges>
  <mergeCells count="9">
    <mergeCell ref="B16:C16"/>
    <mergeCell ref="B17:C17"/>
    <mergeCell ref="B15:C15"/>
    <mergeCell ref="B9:C9"/>
    <mergeCell ref="B11:C11"/>
    <mergeCell ref="B12:C12"/>
    <mergeCell ref="B13:C13"/>
    <mergeCell ref="B10:C10"/>
    <mergeCell ref="B14:C14"/>
  </mergeCells>
  <pageMargins left="0.25" right="0.25" top="0.5" bottom="0.75" header="0.3" footer="0.3"/>
  <pageSetup orientation="landscape" horizontalDpi="300" verticalDpi="300" r:id="rId1"/>
  <headerFooter>
    <oddFooter>&amp;L&amp;Z&amp;F&amp;R&amp;A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W67"/>
  <sheetViews>
    <sheetView zoomScale="80" zoomScaleNormal="80" workbookViewId="0">
      <pane xSplit="5" ySplit="7" topLeftCell="F8" activePane="bottomRight" state="frozen"/>
      <selection pane="topRight" activeCell="G1" sqref="G1"/>
      <selection pane="bottomLeft" activeCell="A12" sqref="A12"/>
      <selection pane="bottomRight" activeCell="J22" sqref="J22"/>
    </sheetView>
  </sheetViews>
  <sheetFormatPr defaultColWidth="8.88671875" defaultRowHeight="14.4"/>
  <cols>
    <col min="1" max="1" width="1.44140625" style="72" customWidth="1"/>
    <col min="2" max="2" width="11.5546875" style="72" customWidth="1"/>
    <col min="3" max="3" width="22.88671875" style="72" customWidth="1"/>
    <col min="4" max="4" width="19.77734375" style="72" customWidth="1"/>
    <col min="5" max="6" width="14.88671875" customWidth="1"/>
    <col min="7" max="7" width="1.5546875" style="72" customWidth="1"/>
    <col min="8" max="8" width="22.6640625" style="72" customWidth="1"/>
    <col min="9" max="10" width="16.33203125" style="72" customWidth="1"/>
    <col min="11" max="11" width="1.5546875" style="72" customWidth="1"/>
    <col min="12" max="12" width="16.33203125" style="72" customWidth="1"/>
    <col min="13" max="13" width="9.5546875" style="74" customWidth="1"/>
    <col min="14" max="14" width="11.109375" style="72" bestFit="1" customWidth="1"/>
    <col min="15" max="16" width="10.109375" style="72" bestFit="1" customWidth="1"/>
    <col min="17" max="19" width="9.109375" style="72" bestFit="1" customWidth="1"/>
    <col min="20" max="23" width="8.88671875" style="72" bestFit="1" customWidth="1"/>
    <col min="24" max="25" width="13.109375" style="72" customWidth="1"/>
    <col min="26" max="26" width="10.44140625" style="72" customWidth="1"/>
    <col min="27" max="27" width="54.88671875" style="72" hidden="1" customWidth="1"/>
    <col min="28" max="28" width="1.109375" style="72" customWidth="1"/>
    <col min="29" max="29" width="18.5546875" style="72" customWidth="1"/>
    <col min="30" max="30" width="1.44140625" style="72" customWidth="1"/>
    <col min="31" max="31" width="13.5546875" customWidth="1"/>
    <col min="32" max="32" width="1.5546875" style="72" customWidth="1"/>
    <col min="33" max="33" width="15.5546875" style="72" customWidth="1"/>
    <col min="34" max="34" width="1.5546875" style="72" customWidth="1"/>
    <col min="35" max="35" width="18.109375" style="72" customWidth="1"/>
    <col min="36" max="36" width="1.44140625" style="72" customWidth="1"/>
    <col min="37" max="37" width="18.109375" style="72" customWidth="1"/>
    <col min="38" max="38" width="1.5546875" style="72" customWidth="1"/>
    <col min="39" max="39" width="15.44140625" style="72" customWidth="1"/>
    <col min="40" max="40" width="1.88671875" style="72" customWidth="1"/>
    <col min="41" max="41" width="16.44140625" style="72" customWidth="1"/>
    <col min="42" max="42" width="1.109375" style="72" customWidth="1"/>
    <col min="43" max="43" width="15.88671875" style="72" customWidth="1"/>
    <col min="44" max="44" width="1.5546875" style="72" customWidth="1"/>
    <col min="45" max="45" width="15.88671875" style="72" customWidth="1"/>
    <col min="46" max="46" width="3" style="72" customWidth="1"/>
    <col min="47" max="47" width="8.6640625" customWidth="1"/>
    <col min="48" max="16384" width="8.88671875" style="72"/>
  </cols>
  <sheetData>
    <row r="1" spans="2:49">
      <c r="B1" s="942" t="s">
        <v>251</v>
      </c>
      <c r="C1" s="942"/>
      <c r="D1" s="942"/>
      <c r="E1" s="72"/>
      <c r="F1" s="72"/>
      <c r="X1" s="73"/>
      <c r="Y1" s="73"/>
      <c r="Z1" s="73"/>
      <c r="AE1" s="72"/>
      <c r="AU1" s="72"/>
    </row>
    <row r="2" spans="2:49">
      <c r="B2" s="607" t="str">
        <f>'Respondent Info &amp; Instructions'!B2</f>
        <v>Scenario 1: End Date 6.30.26</v>
      </c>
      <c r="C2" s="605"/>
      <c r="D2" s="606"/>
      <c r="E2" s="624"/>
      <c r="F2" s="19"/>
      <c r="X2" s="73"/>
      <c r="Y2" s="73"/>
      <c r="Z2" s="73"/>
      <c r="AE2" s="72"/>
      <c r="AU2" s="72"/>
    </row>
    <row r="3" spans="2:49">
      <c r="B3" s="851" t="s">
        <v>366</v>
      </c>
      <c r="C3" s="852"/>
      <c r="D3" s="897">
        <f>company</f>
        <v>0</v>
      </c>
      <c r="F3" s="72"/>
      <c r="AE3" s="72"/>
      <c r="AU3" s="72"/>
    </row>
    <row r="4" spans="2:49" ht="22.35" customHeight="1">
      <c r="B4" s="851" t="s">
        <v>2</v>
      </c>
      <c r="C4" s="852"/>
      <c r="D4" s="37">
        <f>date</f>
        <v>0</v>
      </c>
      <c r="E4" s="634" t="s">
        <v>403</v>
      </c>
      <c r="F4" s="625"/>
      <c r="G4" s="626"/>
      <c r="H4" s="627"/>
      <c r="I4" s="626"/>
      <c r="J4" s="628"/>
      <c r="L4" s="85" t="s">
        <v>98</v>
      </c>
      <c r="AE4" s="72"/>
      <c r="AU4" s="72"/>
    </row>
    <row r="5" spans="2:49" ht="22.35" customHeight="1" thickBot="1">
      <c r="D5" s="233"/>
      <c r="E5" s="72"/>
      <c r="F5" s="72"/>
      <c r="L5" s="85" t="s">
        <v>99</v>
      </c>
      <c r="M5" s="16"/>
      <c r="N5" s="82"/>
      <c r="AE5" s="72"/>
      <c r="AU5" s="72"/>
    </row>
    <row r="6" spans="2:49" ht="24.9" customHeight="1" thickTop="1" thickBot="1">
      <c r="B6" s="159"/>
      <c r="C6" s="217" t="s">
        <v>253</v>
      </c>
      <c r="D6" s="83"/>
      <c r="E6" s="83"/>
      <c r="F6" s="84"/>
      <c r="H6" s="226" t="s">
        <v>297</v>
      </c>
      <c r="I6" s="167"/>
      <c r="J6" s="168"/>
      <c r="AE6" s="72"/>
      <c r="AU6" s="72"/>
    </row>
    <row r="7" spans="2:49" ht="40.35" customHeight="1" thickTop="1">
      <c r="B7" s="162" t="s">
        <v>1</v>
      </c>
      <c r="C7" s="161" t="s">
        <v>54</v>
      </c>
      <c r="D7" s="104" t="s">
        <v>57</v>
      </c>
      <c r="E7" s="117" t="s">
        <v>55</v>
      </c>
      <c r="F7" s="118" t="s">
        <v>61</v>
      </c>
      <c r="H7" s="218" t="s">
        <v>224</v>
      </c>
      <c r="I7" s="219" t="s">
        <v>52</v>
      </c>
      <c r="J7" s="220" t="s">
        <v>53</v>
      </c>
      <c r="L7" s="75" t="s">
        <v>97</v>
      </c>
      <c r="M7" s="76" t="s">
        <v>42</v>
      </c>
      <c r="N7" s="77" t="s">
        <v>9</v>
      </c>
      <c r="O7" s="77" t="s">
        <v>24</v>
      </c>
      <c r="P7" s="78" t="s">
        <v>4</v>
      </c>
      <c r="Q7" s="78" t="s">
        <v>43</v>
      </c>
      <c r="R7" s="78" t="s">
        <v>7</v>
      </c>
      <c r="S7" s="78" t="s">
        <v>5</v>
      </c>
      <c r="T7" s="78" t="s">
        <v>8</v>
      </c>
      <c r="U7" s="78" t="s">
        <v>44</v>
      </c>
      <c r="V7" s="78" t="s">
        <v>45</v>
      </c>
      <c r="W7" s="78" t="s">
        <v>46</v>
      </c>
      <c r="X7" s="78" t="s">
        <v>47</v>
      </c>
      <c r="Y7" s="78" t="s">
        <v>56</v>
      </c>
      <c r="Z7" s="78" t="s">
        <v>62</v>
      </c>
      <c r="AU7" s="72"/>
    </row>
    <row r="8" spans="2:49" ht="10.65" customHeight="1">
      <c r="B8" s="166"/>
      <c r="E8" s="119"/>
      <c r="F8" s="120"/>
      <c r="L8" s="71"/>
      <c r="AU8" s="72"/>
    </row>
    <row r="9" spans="2:49" s="79" customFormat="1" ht="21.9" customHeight="1">
      <c r="B9" s="163"/>
      <c r="C9" s="160" t="s">
        <v>254</v>
      </c>
      <c r="D9" s="102"/>
      <c r="E9" s="116" t="s">
        <v>27</v>
      </c>
      <c r="F9" s="103"/>
      <c r="G9" s="86"/>
      <c r="H9" s="86"/>
      <c r="I9" s="87"/>
      <c r="J9" s="88"/>
      <c r="L9" s="105" t="s">
        <v>96</v>
      </c>
      <c r="M9" s="89" t="s">
        <v>49</v>
      </c>
      <c r="N9" s="86"/>
      <c r="O9" s="86"/>
      <c r="P9" s="86"/>
      <c r="Q9" s="86"/>
      <c r="R9" s="86"/>
      <c r="S9" s="86"/>
      <c r="T9" s="86"/>
      <c r="U9" s="86"/>
      <c r="V9" s="86"/>
      <c r="W9" s="86"/>
      <c r="X9" s="86"/>
      <c r="Y9" s="90"/>
      <c r="Z9" s="90"/>
      <c r="AA9" s="91" t="s">
        <v>50</v>
      </c>
      <c r="AE9" s="92"/>
      <c r="AT9" s="93"/>
      <c r="AV9" s="93"/>
      <c r="AW9" s="93"/>
    </row>
    <row r="10" spans="2:49" s="79" customFormat="1" ht="21.9" customHeight="1">
      <c r="B10" s="163"/>
      <c r="C10" s="604" t="str">
        <f>B2</f>
        <v>Scenario 1: End Date 6.30.26</v>
      </c>
      <c r="D10" s="358"/>
      <c r="E10" s="359"/>
      <c r="F10" s="360"/>
      <c r="G10" s="361"/>
      <c r="H10" s="86"/>
      <c r="I10" s="87"/>
      <c r="J10" s="88"/>
      <c r="L10" s="362"/>
      <c r="M10" s="363"/>
      <c r="N10" s="86"/>
      <c r="O10" s="86"/>
      <c r="P10" s="86"/>
      <c r="Q10" s="86"/>
      <c r="R10" s="86"/>
      <c r="S10" s="86"/>
      <c r="T10" s="86"/>
      <c r="U10" s="86"/>
      <c r="V10" s="86"/>
      <c r="W10" s="86"/>
      <c r="X10" s="86"/>
      <c r="Y10" s="90"/>
      <c r="Z10" s="90"/>
      <c r="AA10" s="91"/>
      <c r="AE10" s="92"/>
      <c r="AT10" s="93"/>
      <c r="AV10" s="93"/>
      <c r="AW10" s="93"/>
    </row>
    <row r="11" spans="2:49" s="79" customFormat="1" ht="21.9" customHeight="1">
      <c r="B11" s="164" t="s">
        <v>299</v>
      </c>
      <c r="C11" s="221" t="e">
        <f>SUM(H11:J11)</f>
        <v>#DIV/0!</v>
      </c>
      <c r="D11" s="222" t="e">
        <f>C11/E11</f>
        <v>#DIV/0!</v>
      </c>
      <c r="E11" s="121">
        <f>'2A Static (SM)+Comms Mod Instal'!L36</f>
        <v>0</v>
      </c>
      <c r="F11" s="122" t="s">
        <v>58</v>
      </c>
      <c r="H11" s="95">
        <f>'2A Static (SM)+Comms Mod Instal'!S36</f>
        <v>0</v>
      </c>
      <c r="I11" s="96">
        <f>'3 Other Equip (OE) Install'!$S$41</f>
        <v>0</v>
      </c>
      <c r="J11" s="97" t="e">
        <f>'4 Services &amp; Support (SS) Prcng'!$S$69</f>
        <v>#DIV/0!</v>
      </c>
      <c r="L11" s="98" t="s">
        <v>58</v>
      </c>
      <c r="M11" s="99" t="s">
        <v>226</v>
      </c>
      <c r="N11" s="100">
        <f>SUM('2A Static (SM)+Comms Mod Instal'!L11:L15)</f>
        <v>0</v>
      </c>
      <c r="O11" s="100">
        <f>SUM('2A Static (SM)+Comms Mod Instal'!L16:L20)</f>
        <v>0</v>
      </c>
      <c r="P11" s="100">
        <f>SUM('2A Static (SM)+Comms Mod Instal'!L21:L25)</f>
        <v>0</v>
      </c>
      <c r="Q11" s="100">
        <f>SUM('2A Static (SM)+Comms Mod Instal'!L26:L30)</f>
        <v>0</v>
      </c>
      <c r="R11" s="100">
        <f>SUM('2A Static (SM)+Comms Mod Instal'!L31:L35)</f>
        <v>0</v>
      </c>
      <c r="S11" s="242"/>
      <c r="T11" s="242"/>
      <c r="U11" s="242"/>
      <c r="V11" s="242"/>
      <c r="W11" s="242"/>
      <c r="X11" s="100">
        <f>SUM(N11:W11)</f>
        <v>0</v>
      </c>
      <c r="Y11" s="100">
        <f t="shared" ref="Y11:Y12" si="0">SUM(N11:R11)</f>
        <v>0</v>
      </c>
      <c r="Z11" s="100">
        <f>SUM(S11:W11)</f>
        <v>0</v>
      </c>
      <c r="AA11" s="101" t="s">
        <v>51</v>
      </c>
      <c r="AE11" s="92"/>
      <c r="AT11" s="93"/>
      <c r="AV11" s="93"/>
      <c r="AW11" s="93"/>
    </row>
    <row r="12" spans="2:49" ht="24.9" customHeight="1">
      <c r="B12" s="323" t="s">
        <v>300</v>
      </c>
      <c r="C12" s="223">
        <f>SUM(H12:J12)</f>
        <v>0</v>
      </c>
      <c r="D12" s="224" t="e">
        <f>C12/E12</f>
        <v>#DIV/0!</v>
      </c>
      <c r="E12" s="165">
        <f>'2A Static (SM)+Comms Mod Instal'!L64</f>
        <v>0</v>
      </c>
      <c r="F12" s="324" t="s">
        <v>62</v>
      </c>
      <c r="G12" s="79"/>
      <c r="H12" s="95">
        <f>'2A Static (SM)+Comms Mod Instal'!S64</f>
        <v>0</v>
      </c>
      <c r="I12" s="94"/>
      <c r="J12" s="94"/>
      <c r="L12" s="98" t="s">
        <v>62</v>
      </c>
      <c r="M12" s="99" t="s">
        <v>226</v>
      </c>
      <c r="N12" s="242"/>
      <c r="O12" s="242"/>
      <c r="P12" s="242"/>
      <c r="Q12" s="242"/>
      <c r="R12" s="242"/>
      <c r="S12" s="100">
        <f>SUM('2A Static (SM)+Comms Mod Instal'!L39:L43)</f>
        <v>0</v>
      </c>
      <c r="T12" s="100">
        <f>SUM('2A Static (SM)+Comms Mod Instal'!L44:L48)</f>
        <v>0</v>
      </c>
      <c r="U12" s="100">
        <f>SUM('2A Static (SM)+Comms Mod Instal'!L49:L53)</f>
        <v>0</v>
      </c>
      <c r="V12" s="100">
        <f>SUM('2A Static (SM)+Comms Mod Instal'!L54:L58)</f>
        <v>0</v>
      </c>
      <c r="W12" s="100">
        <f>SUM('2A Static (SM)+Comms Mod Instal'!L59:L63)</f>
        <v>0</v>
      </c>
      <c r="X12" s="100">
        <f>SUM(N12:W12)</f>
        <v>0</v>
      </c>
      <c r="Y12" s="100">
        <f t="shared" si="0"/>
        <v>0</v>
      </c>
      <c r="Z12" s="100">
        <f>SUM(S12:W12)</f>
        <v>0</v>
      </c>
      <c r="AC12" s="80"/>
      <c r="AE12" s="72"/>
      <c r="AQ12" s="80"/>
      <c r="AR12" s="80"/>
      <c r="AS12" s="80"/>
      <c r="AT12" s="80"/>
      <c r="AU12" s="72"/>
      <c r="AV12" s="80"/>
      <c r="AW12" s="80"/>
    </row>
    <row r="13" spans="2:49" ht="21.6" thickBot="1">
      <c r="B13" s="325" t="s">
        <v>301</v>
      </c>
      <c r="C13" s="326" t="e">
        <f>C11+C12</f>
        <v>#DIV/0!</v>
      </c>
      <c r="D13" s="326" t="e">
        <f>C13/E13</f>
        <v>#DIV/0!</v>
      </c>
      <c r="E13" s="327">
        <f>SUM(E11:E12)</f>
        <v>0</v>
      </c>
      <c r="F13" s="328" t="s">
        <v>223</v>
      </c>
      <c r="H13" s="329"/>
      <c r="I13" s="330"/>
      <c r="J13" s="330"/>
      <c r="L13" s="98" t="s">
        <v>48</v>
      </c>
      <c r="M13" s="99" t="s">
        <v>10</v>
      </c>
      <c r="N13" s="329"/>
      <c r="O13" s="329"/>
      <c r="P13" s="329"/>
      <c r="Q13" s="329"/>
      <c r="R13" s="329"/>
      <c r="S13" s="329"/>
      <c r="T13" s="329"/>
      <c r="U13" s="329"/>
      <c r="V13" s="329"/>
      <c r="W13" s="329"/>
      <c r="X13" s="100">
        <f>SUM(X11:X12)</f>
        <v>0</v>
      </c>
      <c r="Y13" s="329"/>
      <c r="Z13" s="329"/>
      <c r="AC13" s="80"/>
      <c r="AE13" s="72"/>
      <c r="AQ13" s="80"/>
      <c r="AR13" s="80"/>
      <c r="AS13" s="80"/>
      <c r="AT13" s="80"/>
      <c r="AU13" s="72"/>
      <c r="AV13" s="80"/>
      <c r="AW13" s="80"/>
    </row>
    <row r="14" spans="2:49">
      <c r="E14" s="72"/>
      <c r="F14" s="72"/>
      <c r="AE14" s="72"/>
      <c r="AU14" s="72"/>
    </row>
    <row r="15" spans="2:49">
      <c r="E15" s="72"/>
      <c r="F15" s="72"/>
      <c r="AE15" s="72"/>
      <c r="AU15" s="72"/>
    </row>
    <row r="16" spans="2:49">
      <c r="E16" s="72"/>
      <c r="F16" s="72"/>
      <c r="AE16" s="72"/>
      <c r="AU16" s="72"/>
    </row>
    <row r="17" spans="13:13" s="72" customFormat="1">
      <c r="M17" s="74"/>
    </row>
    <row r="18" spans="13:13" s="72" customFormat="1">
      <c r="M18" s="74"/>
    </row>
    <row r="19" spans="13:13" s="72" customFormat="1">
      <c r="M19" s="74"/>
    </row>
    <row r="20" spans="13:13" s="72" customFormat="1">
      <c r="M20" s="74"/>
    </row>
    <row r="21" spans="13:13" s="72" customFormat="1">
      <c r="M21" s="74"/>
    </row>
    <row r="22" spans="13:13" s="72" customFormat="1">
      <c r="M22" s="74"/>
    </row>
    <row r="23" spans="13:13" s="72" customFormat="1">
      <c r="M23" s="74"/>
    </row>
    <row r="24" spans="13:13" s="72" customFormat="1">
      <c r="M24" s="74"/>
    </row>
    <row r="25" spans="13:13" s="72" customFormat="1">
      <c r="M25" s="74"/>
    </row>
    <row r="26" spans="13:13" s="72" customFormat="1">
      <c r="M26" s="74"/>
    </row>
    <row r="27" spans="13:13" s="72" customFormat="1">
      <c r="M27" s="74"/>
    </row>
    <row r="28" spans="13:13" s="72" customFormat="1">
      <c r="M28" s="74"/>
    </row>
    <row r="29" spans="13:13" s="72" customFormat="1">
      <c r="M29" s="74"/>
    </row>
    <row r="30" spans="13:13" s="72" customFormat="1">
      <c r="M30" s="74"/>
    </row>
    <row r="31" spans="13:13" s="72" customFormat="1">
      <c r="M31" s="74"/>
    </row>
    <row r="32" spans="13:13" s="72" customFormat="1">
      <c r="M32" s="74"/>
    </row>
    <row r="33" spans="13:13" s="72" customFormat="1">
      <c r="M33" s="74"/>
    </row>
    <row r="34" spans="13:13" s="72" customFormat="1">
      <c r="M34" s="74"/>
    </row>
    <row r="35" spans="13:13" s="72" customFormat="1">
      <c r="M35" s="74"/>
    </row>
    <row r="36" spans="13:13" s="72" customFormat="1">
      <c r="M36" s="74"/>
    </row>
    <row r="37" spans="13:13" s="72" customFormat="1">
      <c r="M37" s="74"/>
    </row>
    <row r="38" spans="13:13" s="72" customFormat="1">
      <c r="M38" s="74"/>
    </row>
    <row r="39" spans="13:13" s="72" customFormat="1">
      <c r="M39" s="74"/>
    </row>
    <row r="40" spans="13:13" s="72" customFormat="1">
      <c r="M40" s="74"/>
    </row>
    <row r="41" spans="13:13" s="72" customFormat="1">
      <c r="M41" s="74"/>
    </row>
    <row r="42" spans="13:13" s="72" customFormat="1">
      <c r="M42" s="74"/>
    </row>
    <row r="43" spans="13:13" s="72" customFormat="1">
      <c r="M43" s="74"/>
    </row>
    <row r="44" spans="13:13" s="72" customFormat="1">
      <c r="M44" s="74"/>
    </row>
    <row r="45" spans="13:13" s="72" customFormat="1">
      <c r="M45" s="74"/>
    </row>
    <row r="46" spans="13:13" s="72" customFormat="1">
      <c r="M46" s="74"/>
    </row>
    <row r="47" spans="13:13" s="72" customFormat="1">
      <c r="M47" s="74"/>
    </row>
    <row r="48" spans="13:13" s="72" customFormat="1">
      <c r="M48" s="74"/>
    </row>
    <row r="49" spans="13:13" s="72" customFormat="1">
      <c r="M49" s="74"/>
    </row>
    <row r="50" spans="13:13" s="72" customFormat="1">
      <c r="M50" s="74"/>
    </row>
    <row r="51" spans="13:13" s="72" customFormat="1">
      <c r="M51" s="74"/>
    </row>
    <row r="52" spans="13:13" s="72" customFormat="1">
      <c r="M52" s="74"/>
    </row>
    <row r="53" spans="13:13" s="72" customFormat="1">
      <c r="M53" s="74"/>
    </row>
    <row r="54" spans="13:13" s="72" customFormat="1">
      <c r="M54" s="74"/>
    </row>
    <row r="55" spans="13:13" s="72" customFormat="1">
      <c r="M55" s="74"/>
    </row>
    <row r="56" spans="13:13" s="72" customFormat="1">
      <c r="M56" s="74"/>
    </row>
    <row r="57" spans="13:13" s="72" customFormat="1">
      <c r="M57" s="74"/>
    </row>
    <row r="58" spans="13:13" s="72" customFormat="1">
      <c r="M58" s="74"/>
    </row>
    <row r="59" spans="13:13" s="72" customFormat="1">
      <c r="M59" s="74"/>
    </row>
    <row r="60" spans="13:13" s="72" customFormat="1">
      <c r="M60" s="74"/>
    </row>
    <row r="61" spans="13:13" s="72" customFormat="1">
      <c r="M61" s="74"/>
    </row>
    <row r="62" spans="13:13" s="72" customFormat="1">
      <c r="M62" s="74"/>
    </row>
    <row r="63" spans="13:13" s="72" customFormat="1">
      <c r="M63" s="74"/>
    </row>
    <row r="64" spans="13:13" s="72" customFormat="1">
      <c r="M64" s="74"/>
    </row>
    <row r="65" spans="13:13" s="72" customFormat="1">
      <c r="M65" s="74"/>
    </row>
    <row r="66" spans="13:13" s="72" customFormat="1">
      <c r="M66" s="74"/>
    </row>
    <row r="67" spans="13:13" s="72" customFormat="1">
      <c r="M67" s="74"/>
    </row>
  </sheetData>
  <mergeCells count="1">
    <mergeCell ref="B1:D1"/>
  </mergeCells>
  <pageMargins left="0.25" right="0.25" top="0.75" bottom="0.75" header="0.3" footer="0.3"/>
  <pageSetup paperSize="5" scale="58" orientation="landscape" horizontalDpi="300" verticalDpi="300" r:id="rId1"/>
  <headerFooter>
    <oddFooter>&amp;L&amp;Z&amp;F&amp;R&amp;A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D2A35-0FF4-4E62-A45F-5B94D61FF5F4}">
  <sheetPr>
    <tabColor rgb="FFFF0000"/>
    <pageSetUpPr fitToPage="1"/>
  </sheetPr>
  <dimension ref="B1:M33"/>
  <sheetViews>
    <sheetView zoomScale="80" zoomScaleNormal="80" workbookViewId="0">
      <pane xSplit="4" ySplit="10" topLeftCell="E20" activePane="bottomRight" state="frozen"/>
      <selection pane="topRight" activeCell="E1" sqref="E1"/>
      <selection pane="bottomLeft" activeCell="A8" sqref="A8"/>
      <selection pane="bottomRight" activeCell="E33" sqref="E33"/>
    </sheetView>
  </sheetViews>
  <sheetFormatPr defaultColWidth="7.21875" defaultRowHeight="13.8"/>
  <cols>
    <col min="1" max="1" width="2.44140625" style="171" customWidth="1"/>
    <col min="2" max="2" width="7.77734375" style="169" customWidth="1"/>
    <col min="3" max="3" width="52.88671875" style="169" customWidth="1"/>
    <col min="4" max="4" width="1.33203125" style="169" customWidth="1"/>
    <col min="5" max="5" width="22.33203125" style="170" customWidth="1"/>
    <col min="6" max="6" width="1.5546875" style="169" customWidth="1"/>
    <col min="7" max="11" width="22.77734375" style="171" customWidth="1"/>
    <col min="12" max="12" width="6" style="171" customWidth="1"/>
    <col min="13" max="13" width="11.77734375" style="668" customWidth="1"/>
    <col min="14" max="164" width="7.21875" style="171"/>
    <col min="165" max="165" width="6.44140625" style="171" customWidth="1"/>
    <col min="166" max="166" width="23.5546875" style="171" customWidth="1"/>
    <col min="167" max="167" width="0" style="171" hidden="1" customWidth="1"/>
    <col min="168" max="170" width="12.21875" style="171" customWidth="1"/>
    <col min="171" max="172" width="0" style="171" hidden="1" customWidth="1"/>
    <col min="173" max="173" width="12.21875" style="171" customWidth="1"/>
    <col min="174" max="174" width="0" style="171" hidden="1" customWidth="1"/>
    <col min="175" max="175" width="1.33203125" style="171" customWidth="1"/>
    <col min="176" max="185" width="7.21875" style="171"/>
    <col min="186" max="186" width="11.109375" style="171" customWidth="1"/>
    <col min="187" max="420" width="7.21875" style="171"/>
    <col min="421" max="421" width="6.44140625" style="171" customWidth="1"/>
    <col min="422" max="422" width="23.5546875" style="171" customWidth="1"/>
    <col min="423" max="423" width="0" style="171" hidden="1" customWidth="1"/>
    <col min="424" max="426" width="12.21875" style="171" customWidth="1"/>
    <col min="427" max="428" width="0" style="171" hidden="1" customWidth="1"/>
    <col min="429" max="429" width="12.21875" style="171" customWidth="1"/>
    <col min="430" max="430" width="0" style="171" hidden="1" customWidth="1"/>
    <col min="431" max="431" width="1.33203125" style="171" customWidth="1"/>
    <col min="432" max="441" width="7.21875" style="171"/>
    <col min="442" max="442" width="11.109375" style="171" customWidth="1"/>
    <col min="443" max="676" width="7.21875" style="171"/>
    <col min="677" max="677" width="6.44140625" style="171" customWidth="1"/>
    <col min="678" max="678" width="23.5546875" style="171" customWidth="1"/>
    <col min="679" max="679" width="0" style="171" hidden="1" customWidth="1"/>
    <col min="680" max="682" width="12.21875" style="171" customWidth="1"/>
    <col min="683" max="684" width="0" style="171" hidden="1" customWidth="1"/>
    <col min="685" max="685" width="12.21875" style="171" customWidth="1"/>
    <col min="686" max="686" width="0" style="171" hidden="1" customWidth="1"/>
    <col min="687" max="687" width="1.33203125" style="171" customWidth="1"/>
    <col min="688" max="697" width="7.21875" style="171"/>
    <col min="698" max="698" width="11.109375" style="171" customWidth="1"/>
    <col min="699" max="932" width="7.21875" style="171"/>
    <col min="933" max="933" width="6.44140625" style="171" customWidth="1"/>
    <col min="934" max="934" width="23.5546875" style="171" customWidth="1"/>
    <col min="935" max="935" width="0" style="171" hidden="1" customWidth="1"/>
    <col min="936" max="938" width="12.21875" style="171" customWidth="1"/>
    <col min="939" max="940" width="0" style="171" hidden="1" customWidth="1"/>
    <col min="941" max="941" width="12.21875" style="171" customWidth="1"/>
    <col min="942" max="942" width="0" style="171" hidden="1" customWidth="1"/>
    <col min="943" max="943" width="1.33203125" style="171" customWidth="1"/>
    <col min="944" max="953" width="7.21875" style="171"/>
    <col min="954" max="954" width="11.109375" style="171" customWidth="1"/>
    <col min="955" max="1188" width="7.21875" style="171"/>
    <col min="1189" max="1189" width="6.44140625" style="171" customWidth="1"/>
    <col min="1190" max="1190" width="23.5546875" style="171" customWidth="1"/>
    <col min="1191" max="1191" width="0" style="171" hidden="1" customWidth="1"/>
    <col min="1192" max="1194" width="12.21875" style="171" customWidth="1"/>
    <col min="1195" max="1196" width="0" style="171" hidden="1" customWidth="1"/>
    <col min="1197" max="1197" width="12.21875" style="171" customWidth="1"/>
    <col min="1198" max="1198" width="0" style="171" hidden="1" customWidth="1"/>
    <col min="1199" max="1199" width="1.33203125" style="171" customWidth="1"/>
    <col min="1200" max="1209" width="7.21875" style="171"/>
    <col min="1210" max="1210" width="11.109375" style="171" customWidth="1"/>
    <col min="1211" max="1444" width="7.21875" style="171"/>
    <col min="1445" max="1445" width="6.44140625" style="171" customWidth="1"/>
    <col min="1446" max="1446" width="23.5546875" style="171" customWidth="1"/>
    <col min="1447" max="1447" width="0" style="171" hidden="1" customWidth="1"/>
    <col min="1448" max="1450" width="12.21875" style="171" customWidth="1"/>
    <col min="1451" max="1452" width="0" style="171" hidden="1" customWidth="1"/>
    <col min="1453" max="1453" width="12.21875" style="171" customWidth="1"/>
    <col min="1454" max="1454" width="0" style="171" hidden="1" customWidth="1"/>
    <col min="1455" max="1455" width="1.33203125" style="171" customWidth="1"/>
    <col min="1456" max="1465" width="7.21875" style="171"/>
    <col min="1466" max="1466" width="11.109375" style="171" customWidth="1"/>
    <col min="1467" max="1700" width="7.21875" style="171"/>
    <col min="1701" max="1701" width="6.44140625" style="171" customWidth="1"/>
    <col min="1702" max="1702" width="23.5546875" style="171" customWidth="1"/>
    <col min="1703" max="1703" width="0" style="171" hidden="1" customWidth="1"/>
    <col min="1704" max="1706" width="12.21875" style="171" customWidth="1"/>
    <col min="1707" max="1708" width="0" style="171" hidden="1" customWidth="1"/>
    <col min="1709" max="1709" width="12.21875" style="171" customWidth="1"/>
    <col min="1710" max="1710" width="0" style="171" hidden="1" customWidth="1"/>
    <col min="1711" max="1711" width="1.33203125" style="171" customWidth="1"/>
    <col min="1712" max="1721" width="7.21875" style="171"/>
    <col min="1722" max="1722" width="11.109375" style="171" customWidth="1"/>
    <col min="1723" max="1956" width="7.21875" style="171"/>
    <col min="1957" max="1957" width="6.44140625" style="171" customWidth="1"/>
    <col min="1958" max="1958" width="23.5546875" style="171" customWidth="1"/>
    <col min="1959" max="1959" width="0" style="171" hidden="1" customWidth="1"/>
    <col min="1960" max="1962" width="12.21875" style="171" customWidth="1"/>
    <col min="1963" max="1964" width="0" style="171" hidden="1" customWidth="1"/>
    <col min="1965" max="1965" width="12.21875" style="171" customWidth="1"/>
    <col min="1966" max="1966" width="0" style="171" hidden="1" customWidth="1"/>
    <col min="1967" max="1967" width="1.33203125" style="171" customWidth="1"/>
    <col min="1968" max="1977" width="7.21875" style="171"/>
    <col min="1978" max="1978" width="11.109375" style="171" customWidth="1"/>
    <col min="1979" max="2212" width="7.21875" style="171"/>
    <col min="2213" max="2213" width="6.44140625" style="171" customWidth="1"/>
    <col min="2214" max="2214" width="23.5546875" style="171" customWidth="1"/>
    <col min="2215" max="2215" width="0" style="171" hidden="1" customWidth="1"/>
    <col min="2216" max="2218" width="12.21875" style="171" customWidth="1"/>
    <col min="2219" max="2220" width="0" style="171" hidden="1" customWidth="1"/>
    <col min="2221" max="2221" width="12.21875" style="171" customWidth="1"/>
    <col min="2222" max="2222" width="0" style="171" hidden="1" customWidth="1"/>
    <col min="2223" max="2223" width="1.33203125" style="171" customWidth="1"/>
    <col min="2224" max="2233" width="7.21875" style="171"/>
    <col min="2234" max="2234" width="11.109375" style="171" customWidth="1"/>
    <col min="2235" max="2468" width="7.21875" style="171"/>
    <col min="2469" max="2469" width="6.44140625" style="171" customWidth="1"/>
    <col min="2470" max="2470" width="23.5546875" style="171" customWidth="1"/>
    <col min="2471" max="2471" width="0" style="171" hidden="1" customWidth="1"/>
    <col min="2472" max="2474" width="12.21875" style="171" customWidth="1"/>
    <col min="2475" max="2476" width="0" style="171" hidden="1" customWidth="1"/>
    <col min="2477" max="2477" width="12.21875" style="171" customWidth="1"/>
    <col min="2478" max="2478" width="0" style="171" hidden="1" customWidth="1"/>
    <col min="2479" max="2479" width="1.33203125" style="171" customWidth="1"/>
    <col min="2480" max="2489" width="7.21875" style="171"/>
    <col min="2490" max="2490" width="11.109375" style="171" customWidth="1"/>
    <col min="2491" max="2724" width="7.21875" style="171"/>
    <col min="2725" max="2725" width="6.44140625" style="171" customWidth="1"/>
    <col min="2726" max="2726" width="23.5546875" style="171" customWidth="1"/>
    <col min="2727" max="2727" width="0" style="171" hidden="1" customWidth="1"/>
    <col min="2728" max="2730" width="12.21875" style="171" customWidth="1"/>
    <col min="2731" max="2732" width="0" style="171" hidden="1" customWidth="1"/>
    <col min="2733" max="2733" width="12.21875" style="171" customWidth="1"/>
    <col min="2734" max="2734" width="0" style="171" hidden="1" customWidth="1"/>
    <col min="2735" max="2735" width="1.33203125" style="171" customWidth="1"/>
    <col min="2736" max="2745" width="7.21875" style="171"/>
    <col min="2746" max="2746" width="11.109375" style="171" customWidth="1"/>
    <col min="2747" max="2980" width="7.21875" style="171"/>
    <col min="2981" max="2981" width="6.44140625" style="171" customWidth="1"/>
    <col min="2982" max="2982" width="23.5546875" style="171" customWidth="1"/>
    <col min="2983" max="2983" width="0" style="171" hidden="1" customWidth="1"/>
    <col min="2984" max="2986" width="12.21875" style="171" customWidth="1"/>
    <col min="2987" max="2988" width="0" style="171" hidden="1" customWidth="1"/>
    <col min="2989" max="2989" width="12.21875" style="171" customWidth="1"/>
    <col min="2990" max="2990" width="0" style="171" hidden="1" customWidth="1"/>
    <col min="2991" max="2991" width="1.33203125" style="171" customWidth="1"/>
    <col min="2992" max="3001" width="7.21875" style="171"/>
    <col min="3002" max="3002" width="11.109375" style="171" customWidth="1"/>
    <col min="3003" max="3236" width="7.21875" style="171"/>
    <col min="3237" max="3237" width="6.44140625" style="171" customWidth="1"/>
    <col min="3238" max="3238" width="23.5546875" style="171" customWidth="1"/>
    <col min="3239" max="3239" width="0" style="171" hidden="1" customWidth="1"/>
    <col min="3240" max="3242" width="12.21875" style="171" customWidth="1"/>
    <col min="3243" max="3244" width="0" style="171" hidden="1" customWidth="1"/>
    <col min="3245" max="3245" width="12.21875" style="171" customWidth="1"/>
    <col min="3246" max="3246" width="0" style="171" hidden="1" customWidth="1"/>
    <col min="3247" max="3247" width="1.33203125" style="171" customWidth="1"/>
    <col min="3248" max="3257" width="7.21875" style="171"/>
    <col min="3258" max="3258" width="11.109375" style="171" customWidth="1"/>
    <col min="3259" max="3492" width="7.21875" style="171"/>
    <col min="3493" max="3493" width="6.44140625" style="171" customWidth="1"/>
    <col min="3494" max="3494" width="23.5546875" style="171" customWidth="1"/>
    <col min="3495" max="3495" width="0" style="171" hidden="1" customWidth="1"/>
    <col min="3496" max="3498" width="12.21875" style="171" customWidth="1"/>
    <col min="3499" max="3500" width="0" style="171" hidden="1" customWidth="1"/>
    <col min="3501" max="3501" width="12.21875" style="171" customWidth="1"/>
    <col min="3502" max="3502" width="0" style="171" hidden="1" customWidth="1"/>
    <col min="3503" max="3503" width="1.33203125" style="171" customWidth="1"/>
    <col min="3504" max="3513" width="7.21875" style="171"/>
    <col min="3514" max="3514" width="11.109375" style="171" customWidth="1"/>
    <col min="3515" max="3748" width="7.21875" style="171"/>
    <col min="3749" max="3749" width="6.44140625" style="171" customWidth="1"/>
    <col min="3750" max="3750" width="23.5546875" style="171" customWidth="1"/>
    <col min="3751" max="3751" width="0" style="171" hidden="1" customWidth="1"/>
    <col min="3752" max="3754" width="12.21875" style="171" customWidth="1"/>
    <col min="3755" max="3756" width="0" style="171" hidden="1" customWidth="1"/>
    <col min="3757" max="3757" width="12.21875" style="171" customWidth="1"/>
    <col min="3758" max="3758" width="0" style="171" hidden="1" customWidth="1"/>
    <col min="3759" max="3759" width="1.33203125" style="171" customWidth="1"/>
    <col min="3760" max="3769" width="7.21875" style="171"/>
    <col min="3770" max="3770" width="11.109375" style="171" customWidth="1"/>
    <col min="3771" max="4004" width="7.21875" style="171"/>
    <col min="4005" max="4005" width="6.44140625" style="171" customWidth="1"/>
    <col min="4006" max="4006" width="23.5546875" style="171" customWidth="1"/>
    <col min="4007" max="4007" width="0" style="171" hidden="1" customWidth="1"/>
    <col min="4008" max="4010" width="12.21875" style="171" customWidth="1"/>
    <col min="4011" max="4012" width="0" style="171" hidden="1" customWidth="1"/>
    <col min="4013" max="4013" width="12.21875" style="171" customWidth="1"/>
    <col min="4014" max="4014" width="0" style="171" hidden="1" customWidth="1"/>
    <col min="4015" max="4015" width="1.33203125" style="171" customWidth="1"/>
    <col min="4016" max="4025" width="7.21875" style="171"/>
    <col min="4026" max="4026" width="11.109375" style="171" customWidth="1"/>
    <col min="4027" max="4260" width="7.21875" style="171"/>
    <col min="4261" max="4261" width="6.44140625" style="171" customWidth="1"/>
    <col min="4262" max="4262" width="23.5546875" style="171" customWidth="1"/>
    <col min="4263" max="4263" width="0" style="171" hidden="1" customWidth="1"/>
    <col min="4264" max="4266" width="12.21875" style="171" customWidth="1"/>
    <col min="4267" max="4268" width="0" style="171" hidden="1" customWidth="1"/>
    <col min="4269" max="4269" width="12.21875" style="171" customWidth="1"/>
    <col min="4270" max="4270" width="0" style="171" hidden="1" customWidth="1"/>
    <col min="4271" max="4271" width="1.33203125" style="171" customWidth="1"/>
    <col min="4272" max="4281" width="7.21875" style="171"/>
    <col min="4282" max="4282" width="11.109375" style="171" customWidth="1"/>
    <col min="4283" max="4516" width="7.21875" style="171"/>
    <col min="4517" max="4517" width="6.44140625" style="171" customWidth="1"/>
    <col min="4518" max="4518" width="23.5546875" style="171" customWidth="1"/>
    <col min="4519" max="4519" width="0" style="171" hidden="1" customWidth="1"/>
    <col min="4520" max="4522" width="12.21875" style="171" customWidth="1"/>
    <col min="4523" max="4524" width="0" style="171" hidden="1" customWidth="1"/>
    <col min="4525" max="4525" width="12.21875" style="171" customWidth="1"/>
    <col min="4526" max="4526" width="0" style="171" hidden="1" customWidth="1"/>
    <col min="4527" max="4527" width="1.33203125" style="171" customWidth="1"/>
    <col min="4528" max="4537" width="7.21875" style="171"/>
    <col min="4538" max="4538" width="11.109375" style="171" customWidth="1"/>
    <col min="4539" max="4772" width="7.21875" style="171"/>
    <col min="4773" max="4773" width="6.44140625" style="171" customWidth="1"/>
    <col min="4774" max="4774" width="23.5546875" style="171" customWidth="1"/>
    <col min="4775" max="4775" width="0" style="171" hidden="1" customWidth="1"/>
    <col min="4776" max="4778" width="12.21875" style="171" customWidth="1"/>
    <col min="4779" max="4780" width="0" style="171" hidden="1" customWidth="1"/>
    <col min="4781" max="4781" width="12.21875" style="171" customWidth="1"/>
    <col min="4782" max="4782" width="0" style="171" hidden="1" customWidth="1"/>
    <col min="4783" max="4783" width="1.33203125" style="171" customWidth="1"/>
    <col min="4784" max="4793" width="7.21875" style="171"/>
    <col min="4794" max="4794" width="11.109375" style="171" customWidth="1"/>
    <col min="4795" max="5028" width="7.21875" style="171"/>
    <col min="5029" max="5029" width="6.44140625" style="171" customWidth="1"/>
    <col min="5030" max="5030" width="23.5546875" style="171" customWidth="1"/>
    <col min="5031" max="5031" width="0" style="171" hidden="1" customWidth="1"/>
    <col min="5032" max="5034" width="12.21875" style="171" customWidth="1"/>
    <col min="5035" max="5036" width="0" style="171" hidden="1" customWidth="1"/>
    <col min="5037" max="5037" width="12.21875" style="171" customWidth="1"/>
    <col min="5038" max="5038" width="0" style="171" hidden="1" customWidth="1"/>
    <col min="5039" max="5039" width="1.33203125" style="171" customWidth="1"/>
    <col min="5040" max="5049" width="7.21875" style="171"/>
    <col min="5050" max="5050" width="11.109375" style="171" customWidth="1"/>
    <col min="5051" max="5284" width="7.21875" style="171"/>
    <col min="5285" max="5285" width="6.44140625" style="171" customWidth="1"/>
    <col min="5286" max="5286" width="23.5546875" style="171" customWidth="1"/>
    <col min="5287" max="5287" width="0" style="171" hidden="1" customWidth="1"/>
    <col min="5288" max="5290" width="12.21875" style="171" customWidth="1"/>
    <col min="5291" max="5292" width="0" style="171" hidden="1" customWidth="1"/>
    <col min="5293" max="5293" width="12.21875" style="171" customWidth="1"/>
    <col min="5294" max="5294" width="0" style="171" hidden="1" customWidth="1"/>
    <col min="5295" max="5295" width="1.33203125" style="171" customWidth="1"/>
    <col min="5296" max="5305" width="7.21875" style="171"/>
    <col min="5306" max="5306" width="11.109375" style="171" customWidth="1"/>
    <col min="5307" max="5540" width="7.21875" style="171"/>
    <col min="5541" max="5541" width="6.44140625" style="171" customWidth="1"/>
    <col min="5542" max="5542" width="23.5546875" style="171" customWidth="1"/>
    <col min="5543" max="5543" width="0" style="171" hidden="1" customWidth="1"/>
    <col min="5544" max="5546" width="12.21875" style="171" customWidth="1"/>
    <col min="5547" max="5548" width="0" style="171" hidden="1" customWidth="1"/>
    <col min="5549" max="5549" width="12.21875" style="171" customWidth="1"/>
    <col min="5550" max="5550" width="0" style="171" hidden="1" customWidth="1"/>
    <col min="5551" max="5551" width="1.33203125" style="171" customWidth="1"/>
    <col min="5552" max="5561" width="7.21875" style="171"/>
    <col min="5562" max="5562" width="11.109375" style="171" customWidth="1"/>
    <col min="5563" max="5796" width="7.21875" style="171"/>
    <col min="5797" max="5797" width="6.44140625" style="171" customWidth="1"/>
    <col min="5798" max="5798" width="23.5546875" style="171" customWidth="1"/>
    <col min="5799" max="5799" width="0" style="171" hidden="1" customWidth="1"/>
    <col min="5800" max="5802" width="12.21875" style="171" customWidth="1"/>
    <col min="5803" max="5804" width="0" style="171" hidden="1" customWidth="1"/>
    <col min="5805" max="5805" width="12.21875" style="171" customWidth="1"/>
    <col min="5806" max="5806" width="0" style="171" hidden="1" customWidth="1"/>
    <col min="5807" max="5807" width="1.33203125" style="171" customWidth="1"/>
    <col min="5808" max="5817" width="7.21875" style="171"/>
    <col min="5818" max="5818" width="11.109375" style="171" customWidth="1"/>
    <col min="5819" max="6052" width="7.21875" style="171"/>
    <col min="6053" max="6053" width="6.44140625" style="171" customWidth="1"/>
    <col min="6054" max="6054" width="23.5546875" style="171" customWidth="1"/>
    <col min="6055" max="6055" width="0" style="171" hidden="1" customWidth="1"/>
    <col min="6056" max="6058" width="12.21875" style="171" customWidth="1"/>
    <col min="6059" max="6060" width="0" style="171" hidden="1" customWidth="1"/>
    <col min="6061" max="6061" width="12.21875" style="171" customWidth="1"/>
    <col min="6062" max="6062" width="0" style="171" hidden="1" customWidth="1"/>
    <col min="6063" max="6063" width="1.33203125" style="171" customWidth="1"/>
    <col min="6064" max="6073" width="7.21875" style="171"/>
    <col min="6074" max="6074" width="11.109375" style="171" customWidth="1"/>
    <col min="6075" max="6308" width="7.21875" style="171"/>
    <col min="6309" max="6309" width="6.44140625" style="171" customWidth="1"/>
    <col min="6310" max="6310" width="23.5546875" style="171" customWidth="1"/>
    <col min="6311" max="6311" width="0" style="171" hidden="1" customWidth="1"/>
    <col min="6312" max="6314" width="12.21875" style="171" customWidth="1"/>
    <col min="6315" max="6316" width="0" style="171" hidden="1" customWidth="1"/>
    <col min="6317" max="6317" width="12.21875" style="171" customWidth="1"/>
    <col min="6318" max="6318" width="0" style="171" hidden="1" customWidth="1"/>
    <col min="6319" max="6319" width="1.33203125" style="171" customWidth="1"/>
    <col min="6320" max="6329" width="7.21875" style="171"/>
    <col min="6330" max="6330" width="11.109375" style="171" customWidth="1"/>
    <col min="6331" max="6564" width="7.21875" style="171"/>
    <col min="6565" max="6565" width="6.44140625" style="171" customWidth="1"/>
    <col min="6566" max="6566" width="23.5546875" style="171" customWidth="1"/>
    <col min="6567" max="6567" width="0" style="171" hidden="1" customWidth="1"/>
    <col min="6568" max="6570" width="12.21875" style="171" customWidth="1"/>
    <col min="6571" max="6572" width="0" style="171" hidden="1" customWidth="1"/>
    <col min="6573" max="6573" width="12.21875" style="171" customWidth="1"/>
    <col min="6574" max="6574" width="0" style="171" hidden="1" customWidth="1"/>
    <col min="6575" max="6575" width="1.33203125" style="171" customWidth="1"/>
    <col min="6576" max="6585" width="7.21875" style="171"/>
    <col min="6586" max="6586" width="11.109375" style="171" customWidth="1"/>
    <col min="6587" max="6820" width="7.21875" style="171"/>
    <col min="6821" max="6821" width="6.44140625" style="171" customWidth="1"/>
    <col min="6822" max="6822" width="23.5546875" style="171" customWidth="1"/>
    <col min="6823" max="6823" width="0" style="171" hidden="1" customWidth="1"/>
    <col min="6824" max="6826" width="12.21875" style="171" customWidth="1"/>
    <col min="6827" max="6828" width="0" style="171" hidden="1" customWidth="1"/>
    <col min="6829" max="6829" width="12.21875" style="171" customWidth="1"/>
    <col min="6830" max="6830" width="0" style="171" hidden="1" customWidth="1"/>
    <col min="6831" max="6831" width="1.33203125" style="171" customWidth="1"/>
    <col min="6832" max="6841" width="7.21875" style="171"/>
    <col min="6842" max="6842" width="11.109375" style="171" customWidth="1"/>
    <col min="6843" max="7076" width="7.21875" style="171"/>
    <col min="7077" max="7077" width="6.44140625" style="171" customWidth="1"/>
    <col min="7078" max="7078" width="23.5546875" style="171" customWidth="1"/>
    <col min="7079" max="7079" width="0" style="171" hidden="1" customWidth="1"/>
    <col min="7080" max="7082" width="12.21875" style="171" customWidth="1"/>
    <col min="7083" max="7084" width="0" style="171" hidden="1" customWidth="1"/>
    <col min="7085" max="7085" width="12.21875" style="171" customWidth="1"/>
    <col min="7086" max="7086" width="0" style="171" hidden="1" customWidth="1"/>
    <col min="7087" max="7087" width="1.33203125" style="171" customWidth="1"/>
    <col min="7088" max="7097" width="7.21875" style="171"/>
    <col min="7098" max="7098" width="11.109375" style="171" customWidth="1"/>
    <col min="7099" max="7332" width="7.21875" style="171"/>
    <col min="7333" max="7333" width="6.44140625" style="171" customWidth="1"/>
    <col min="7334" max="7334" width="23.5546875" style="171" customWidth="1"/>
    <col min="7335" max="7335" width="0" style="171" hidden="1" customWidth="1"/>
    <col min="7336" max="7338" width="12.21875" style="171" customWidth="1"/>
    <col min="7339" max="7340" width="0" style="171" hidden="1" customWidth="1"/>
    <col min="7341" max="7341" width="12.21875" style="171" customWidth="1"/>
    <col min="7342" max="7342" width="0" style="171" hidden="1" customWidth="1"/>
    <col min="7343" max="7343" width="1.33203125" style="171" customWidth="1"/>
    <col min="7344" max="7353" width="7.21875" style="171"/>
    <col min="7354" max="7354" width="11.109375" style="171" customWidth="1"/>
    <col min="7355" max="7588" width="7.21875" style="171"/>
    <col min="7589" max="7589" width="6.44140625" style="171" customWidth="1"/>
    <col min="7590" max="7590" width="23.5546875" style="171" customWidth="1"/>
    <col min="7591" max="7591" width="0" style="171" hidden="1" customWidth="1"/>
    <col min="7592" max="7594" width="12.21875" style="171" customWidth="1"/>
    <col min="7595" max="7596" width="0" style="171" hidden="1" customWidth="1"/>
    <col min="7597" max="7597" width="12.21875" style="171" customWidth="1"/>
    <col min="7598" max="7598" width="0" style="171" hidden="1" customWidth="1"/>
    <col min="7599" max="7599" width="1.33203125" style="171" customWidth="1"/>
    <col min="7600" max="7609" width="7.21875" style="171"/>
    <col min="7610" max="7610" width="11.109375" style="171" customWidth="1"/>
    <col min="7611" max="7844" width="7.21875" style="171"/>
    <col min="7845" max="7845" width="6.44140625" style="171" customWidth="1"/>
    <col min="7846" max="7846" width="23.5546875" style="171" customWidth="1"/>
    <col min="7847" max="7847" width="0" style="171" hidden="1" customWidth="1"/>
    <col min="7848" max="7850" width="12.21875" style="171" customWidth="1"/>
    <col min="7851" max="7852" width="0" style="171" hidden="1" customWidth="1"/>
    <col min="7853" max="7853" width="12.21875" style="171" customWidth="1"/>
    <col min="7854" max="7854" width="0" style="171" hidden="1" customWidth="1"/>
    <col min="7855" max="7855" width="1.33203125" style="171" customWidth="1"/>
    <col min="7856" max="7865" width="7.21875" style="171"/>
    <col min="7866" max="7866" width="11.109375" style="171" customWidth="1"/>
    <col min="7867" max="8100" width="7.21875" style="171"/>
    <col min="8101" max="8101" width="6.44140625" style="171" customWidth="1"/>
    <col min="8102" max="8102" width="23.5546875" style="171" customWidth="1"/>
    <col min="8103" max="8103" width="0" style="171" hidden="1" customWidth="1"/>
    <col min="8104" max="8106" width="12.21875" style="171" customWidth="1"/>
    <col min="8107" max="8108" width="0" style="171" hidden="1" customWidth="1"/>
    <col min="8109" max="8109" width="12.21875" style="171" customWidth="1"/>
    <col min="8110" max="8110" width="0" style="171" hidden="1" customWidth="1"/>
    <col min="8111" max="8111" width="1.33203125" style="171" customWidth="1"/>
    <col min="8112" max="8121" width="7.21875" style="171"/>
    <col min="8122" max="8122" width="11.109375" style="171" customWidth="1"/>
    <col min="8123" max="8356" width="7.21875" style="171"/>
    <col min="8357" max="8357" width="6.44140625" style="171" customWidth="1"/>
    <col min="8358" max="8358" width="23.5546875" style="171" customWidth="1"/>
    <col min="8359" max="8359" width="0" style="171" hidden="1" customWidth="1"/>
    <col min="8360" max="8362" width="12.21875" style="171" customWidth="1"/>
    <col min="8363" max="8364" width="0" style="171" hidden="1" customWidth="1"/>
    <col min="8365" max="8365" width="12.21875" style="171" customWidth="1"/>
    <col min="8366" max="8366" width="0" style="171" hidden="1" customWidth="1"/>
    <col min="8367" max="8367" width="1.33203125" style="171" customWidth="1"/>
    <col min="8368" max="8377" width="7.21875" style="171"/>
    <col min="8378" max="8378" width="11.109375" style="171" customWidth="1"/>
    <col min="8379" max="8612" width="7.21875" style="171"/>
    <col min="8613" max="8613" width="6.44140625" style="171" customWidth="1"/>
    <col min="8614" max="8614" width="23.5546875" style="171" customWidth="1"/>
    <col min="8615" max="8615" width="0" style="171" hidden="1" customWidth="1"/>
    <col min="8616" max="8618" width="12.21875" style="171" customWidth="1"/>
    <col min="8619" max="8620" width="0" style="171" hidden="1" customWidth="1"/>
    <col min="8621" max="8621" width="12.21875" style="171" customWidth="1"/>
    <col min="8622" max="8622" width="0" style="171" hidden="1" customWidth="1"/>
    <col min="8623" max="8623" width="1.33203125" style="171" customWidth="1"/>
    <col min="8624" max="8633" width="7.21875" style="171"/>
    <col min="8634" max="8634" width="11.109375" style="171" customWidth="1"/>
    <col min="8635" max="8868" width="7.21875" style="171"/>
    <col min="8869" max="8869" width="6.44140625" style="171" customWidth="1"/>
    <col min="8870" max="8870" width="23.5546875" style="171" customWidth="1"/>
    <col min="8871" max="8871" width="0" style="171" hidden="1" customWidth="1"/>
    <col min="8872" max="8874" width="12.21875" style="171" customWidth="1"/>
    <col min="8875" max="8876" width="0" style="171" hidden="1" customWidth="1"/>
    <col min="8877" max="8877" width="12.21875" style="171" customWidth="1"/>
    <col min="8878" max="8878" width="0" style="171" hidden="1" customWidth="1"/>
    <col min="8879" max="8879" width="1.33203125" style="171" customWidth="1"/>
    <col min="8880" max="8889" width="7.21875" style="171"/>
    <col min="8890" max="8890" width="11.109375" style="171" customWidth="1"/>
    <col min="8891" max="9124" width="7.21875" style="171"/>
    <col min="9125" max="9125" width="6.44140625" style="171" customWidth="1"/>
    <col min="9126" max="9126" width="23.5546875" style="171" customWidth="1"/>
    <col min="9127" max="9127" width="0" style="171" hidden="1" customWidth="1"/>
    <col min="9128" max="9130" width="12.21875" style="171" customWidth="1"/>
    <col min="9131" max="9132" width="0" style="171" hidden="1" customWidth="1"/>
    <col min="9133" max="9133" width="12.21875" style="171" customWidth="1"/>
    <col min="9134" max="9134" width="0" style="171" hidden="1" customWidth="1"/>
    <col min="9135" max="9135" width="1.33203125" style="171" customWidth="1"/>
    <col min="9136" max="9145" width="7.21875" style="171"/>
    <col min="9146" max="9146" width="11.109375" style="171" customWidth="1"/>
    <col min="9147" max="9380" width="7.21875" style="171"/>
    <col min="9381" max="9381" width="6.44140625" style="171" customWidth="1"/>
    <col min="9382" max="9382" width="23.5546875" style="171" customWidth="1"/>
    <col min="9383" max="9383" width="0" style="171" hidden="1" customWidth="1"/>
    <col min="9384" max="9386" width="12.21875" style="171" customWidth="1"/>
    <col min="9387" max="9388" width="0" style="171" hidden="1" customWidth="1"/>
    <col min="9389" max="9389" width="12.21875" style="171" customWidth="1"/>
    <col min="9390" max="9390" width="0" style="171" hidden="1" customWidth="1"/>
    <col min="9391" max="9391" width="1.33203125" style="171" customWidth="1"/>
    <col min="9392" max="9401" width="7.21875" style="171"/>
    <col min="9402" max="9402" width="11.109375" style="171" customWidth="1"/>
    <col min="9403" max="9636" width="7.21875" style="171"/>
    <col min="9637" max="9637" width="6.44140625" style="171" customWidth="1"/>
    <col min="9638" max="9638" width="23.5546875" style="171" customWidth="1"/>
    <col min="9639" max="9639" width="0" style="171" hidden="1" customWidth="1"/>
    <col min="9640" max="9642" width="12.21875" style="171" customWidth="1"/>
    <col min="9643" max="9644" width="0" style="171" hidden="1" customWidth="1"/>
    <col min="9645" max="9645" width="12.21875" style="171" customWidth="1"/>
    <col min="9646" max="9646" width="0" style="171" hidden="1" customWidth="1"/>
    <col min="9647" max="9647" width="1.33203125" style="171" customWidth="1"/>
    <col min="9648" max="9657" width="7.21875" style="171"/>
    <col min="9658" max="9658" width="11.109375" style="171" customWidth="1"/>
    <col min="9659" max="9892" width="7.21875" style="171"/>
    <col min="9893" max="9893" width="6.44140625" style="171" customWidth="1"/>
    <col min="9894" max="9894" width="23.5546875" style="171" customWidth="1"/>
    <col min="9895" max="9895" width="0" style="171" hidden="1" customWidth="1"/>
    <col min="9896" max="9898" width="12.21875" style="171" customWidth="1"/>
    <col min="9899" max="9900" width="0" style="171" hidden="1" customWidth="1"/>
    <col min="9901" max="9901" width="12.21875" style="171" customWidth="1"/>
    <col min="9902" max="9902" width="0" style="171" hidden="1" customWidth="1"/>
    <col min="9903" max="9903" width="1.33203125" style="171" customWidth="1"/>
    <col min="9904" max="9913" width="7.21875" style="171"/>
    <col min="9914" max="9914" width="11.109375" style="171" customWidth="1"/>
    <col min="9915" max="10148" width="7.21875" style="171"/>
    <col min="10149" max="10149" width="6.44140625" style="171" customWidth="1"/>
    <col min="10150" max="10150" width="23.5546875" style="171" customWidth="1"/>
    <col min="10151" max="10151" width="0" style="171" hidden="1" customWidth="1"/>
    <col min="10152" max="10154" width="12.21875" style="171" customWidth="1"/>
    <col min="10155" max="10156" width="0" style="171" hidden="1" customWidth="1"/>
    <col min="10157" max="10157" width="12.21875" style="171" customWidth="1"/>
    <col min="10158" max="10158" width="0" style="171" hidden="1" customWidth="1"/>
    <col min="10159" max="10159" width="1.33203125" style="171" customWidth="1"/>
    <col min="10160" max="10169" width="7.21875" style="171"/>
    <col min="10170" max="10170" width="11.109375" style="171" customWidth="1"/>
    <col min="10171" max="10404" width="7.21875" style="171"/>
    <col min="10405" max="10405" width="6.44140625" style="171" customWidth="1"/>
    <col min="10406" max="10406" width="23.5546875" style="171" customWidth="1"/>
    <col min="10407" max="10407" width="0" style="171" hidden="1" customWidth="1"/>
    <col min="10408" max="10410" width="12.21875" style="171" customWidth="1"/>
    <col min="10411" max="10412" width="0" style="171" hidden="1" customWidth="1"/>
    <col min="10413" max="10413" width="12.21875" style="171" customWidth="1"/>
    <col min="10414" max="10414" width="0" style="171" hidden="1" customWidth="1"/>
    <col min="10415" max="10415" width="1.33203125" style="171" customWidth="1"/>
    <col min="10416" max="10425" width="7.21875" style="171"/>
    <col min="10426" max="10426" width="11.109375" style="171" customWidth="1"/>
    <col min="10427" max="10660" width="7.21875" style="171"/>
    <col min="10661" max="10661" width="6.44140625" style="171" customWidth="1"/>
    <col min="10662" max="10662" width="23.5546875" style="171" customWidth="1"/>
    <col min="10663" max="10663" width="0" style="171" hidden="1" customWidth="1"/>
    <col min="10664" max="10666" width="12.21875" style="171" customWidth="1"/>
    <col min="10667" max="10668" width="0" style="171" hidden="1" customWidth="1"/>
    <col min="10669" max="10669" width="12.21875" style="171" customWidth="1"/>
    <col min="10670" max="10670" width="0" style="171" hidden="1" customWidth="1"/>
    <col min="10671" max="10671" width="1.33203125" style="171" customWidth="1"/>
    <col min="10672" max="10681" width="7.21875" style="171"/>
    <col min="10682" max="10682" width="11.109375" style="171" customWidth="1"/>
    <col min="10683" max="10916" width="7.21875" style="171"/>
    <col min="10917" max="10917" width="6.44140625" style="171" customWidth="1"/>
    <col min="10918" max="10918" width="23.5546875" style="171" customWidth="1"/>
    <col min="10919" max="10919" width="0" style="171" hidden="1" customWidth="1"/>
    <col min="10920" max="10922" width="12.21875" style="171" customWidth="1"/>
    <col min="10923" max="10924" width="0" style="171" hidden="1" customWidth="1"/>
    <col min="10925" max="10925" width="12.21875" style="171" customWidth="1"/>
    <col min="10926" max="10926" width="0" style="171" hidden="1" customWidth="1"/>
    <col min="10927" max="10927" width="1.33203125" style="171" customWidth="1"/>
    <col min="10928" max="10937" width="7.21875" style="171"/>
    <col min="10938" max="10938" width="11.109375" style="171" customWidth="1"/>
    <col min="10939" max="11172" width="7.21875" style="171"/>
    <col min="11173" max="11173" width="6.44140625" style="171" customWidth="1"/>
    <col min="11174" max="11174" width="23.5546875" style="171" customWidth="1"/>
    <col min="11175" max="11175" width="0" style="171" hidden="1" customWidth="1"/>
    <col min="11176" max="11178" width="12.21875" style="171" customWidth="1"/>
    <col min="11179" max="11180" width="0" style="171" hidden="1" customWidth="1"/>
    <col min="11181" max="11181" width="12.21875" style="171" customWidth="1"/>
    <col min="11182" max="11182" width="0" style="171" hidden="1" customWidth="1"/>
    <col min="11183" max="11183" width="1.33203125" style="171" customWidth="1"/>
    <col min="11184" max="11193" width="7.21875" style="171"/>
    <col min="11194" max="11194" width="11.109375" style="171" customWidth="1"/>
    <col min="11195" max="11428" width="7.21875" style="171"/>
    <col min="11429" max="11429" width="6.44140625" style="171" customWidth="1"/>
    <col min="11430" max="11430" width="23.5546875" style="171" customWidth="1"/>
    <col min="11431" max="11431" width="0" style="171" hidden="1" customWidth="1"/>
    <col min="11432" max="11434" width="12.21875" style="171" customWidth="1"/>
    <col min="11435" max="11436" width="0" style="171" hidden="1" customWidth="1"/>
    <col min="11437" max="11437" width="12.21875" style="171" customWidth="1"/>
    <col min="11438" max="11438" width="0" style="171" hidden="1" customWidth="1"/>
    <col min="11439" max="11439" width="1.33203125" style="171" customWidth="1"/>
    <col min="11440" max="11449" width="7.21875" style="171"/>
    <col min="11450" max="11450" width="11.109375" style="171" customWidth="1"/>
    <col min="11451" max="11684" width="7.21875" style="171"/>
    <col min="11685" max="11685" width="6.44140625" style="171" customWidth="1"/>
    <col min="11686" max="11686" width="23.5546875" style="171" customWidth="1"/>
    <col min="11687" max="11687" width="0" style="171" hidden="1" customWidth="1"/>
    <col min="11688" max="11690" width="12.21875" style="171" customWidth="1"/>
    <col min="11691" max="11692" width="0" style="171" hidden="1" customWidth="1"/>
    <col min="11693" max="11693" width="12.21875" style="171" customWidth="1"/>
    <col min="11694" max="11694" width="0" style="171" hidden="1" customWidth="1"/>
    <col min="11695" max="11695" width="1.33203125" style="171" customWidth="1"/>
    <col min="11696" max="11705" width="7.21875" style="171"/>
    <col min="11706" max="11706" width="11.109375" style="171" customWidth="1"/>
    <col min="11707" max="11940" width="7.21875" style="171"/>
    <col min="11941" max="11941" width="6.44140625" style="171" customWidth="1"/>
    <col min="11942" max="11942" width="23.5546875" style="171" customWidth="1"/>
    <col min="11943" max="11943" width="0" style="171" hidden="1" customWidth="1"/>
    <col min="11944" max="11946" width="12.21875" style="171" customWidth="1"/>
    <col min="11947" max="11948" width="0" style="171" hidden="1" customWidth="1"/>
    <col min="11949" max="11949" width="12.21875" style="171" customWidth="1"/>
    <col min="11950" max="11950" width="0" style="171" hidden="1" customWidth="1"/>
    <col min="11951" max="11951" width="1.33203125" style="171" customWidth="1"/>
    <col min="11952" max="11961" width="7.21875" style="171"/>
    <col min="11962" max="11962" width="11.109375" style="171" customWidth="1"/>
    <col min="11963" max="12196" width="7.21875" style="171"/>
    <col min="12197" max="12197" width="6.44140625" style="171" customWidth="1"/>
    <col min="12198" max="12198" width="23.5546875" style="171" customWidth="1"/>
    <col min="12199" max="12199" width="0" style="171" hidden="1" customWidth="1"/>
    <col min="12200" max="12202" width="12.21875" style="171" customWidth="1"/>
    <col min="12203" max="12204" width="0" style="171" hidden="1" customWidth="1"/>
    <col min="12205" max="12205" width="12.21875" style="171" customWidth="1"/>
    <col min="12206" max="12206" width="0" style="171" hidden="1" customWidth="1"/>
    <col min="12207" max="12207" width="1.33203125" style="171" customWidth="1"/>
    <col min="12208" max="12217" width="7.21875" style="171"/>
    <col min="12218" max="12218" width="11.109375" style="171" customWidth="1"/>
    <col min="12219" max="12452" width="7.21875" style="171"/>
    <col min="12453" max="12453" width="6.44140625" style="171" customWidth="1"/>
    <col min="12454" max="12454" width="23.5546875" style="171" customWidth="1"/>
    <col min="12455" max="12455" width="0" style="171" hidden="1" customWidth="1"/>
    <col min="12456" max="12458" width="12.21875" style="171" customWidth="1"/>
    <col min="12459" max="12460" width="0" style="171" hidden="1" customWidth="1"/>
    <col min="12461" max="12461" width="12.21875" style="171" customWidth="1"/>
    <col min="12462" max="12462" width="0" style="171" hidden="1" customWidth="1"/>
    <col min="12463" max="12463" width="1.33203125" style="171" customWidth="1"/>
    <col min="12464" max="12473" width="7.21875" style="171"/>
    <col min="12474" max="12474" width="11.109375" style="171" customWidth="1"/>
    <col min="12475" max="12708" width="7.21875" style="171"/>
    <col min="12709" max="12709" width="6.44140625" style="171" customWidth="1"/>
    <col min="12710" max="12710" width="23.5546875" style="171" customWidth="1"/>
    <col min="12711" max="12711" width="0" style="171" hidden="1" customWidth="1"/>
    <col min="12712" max="12714" width="12.21875" style="171" customWidth="1"/>
    <col min="12715" max="12716" width="0" style="171" hidden="1" customWidth="1"/>
    <col min="12717" max="12717" width="12.21875" style="171" customWidth="1"/>
    <col min="12718" max="12718" width="0" style="171" hidden="1" customWidth="1"/>
    <col min="12719" max="12719" width="1.33203125" style="171" customWidth="1"/>
    <col min="12720" max="12729" width="7.21875" style="171"/>
    <col min="12730" max="12730" width="11.109375" style="171" customWidth="1"/>
    <col min="12731" max="12964" width="7.21875" style="171"/>
    <col min="12965" max="12965" width="6.44140625" style="171" customWidth="1"/>
    <col min="12966" max="12966" width="23.5546875" style="171" customWidth="1"/>
    <col min="12967" max="12967" width="0" style="171" hidden="1" customWidth="1"/>
    <col min="12968" max="12970" width="12.21875" style="171" customWidth="1"/>
    <col min="12971" max="12972" width="0" style="171" hidden="1" customWidth="1"/>
    <col min="12973" max="12973" width="12.21875" style="171" customWidth="1"/>
    <col min="12974" max="12974" width="0" style="171" hidden="1" customWidth="1"/>
    <col min="12975" max="12975" width="1.33203125" style="171" customWidth="1"/>
    <col min="12976" max="12985" width="7.21875" style="171"/>
    <col min="12986" max="12986" width="11.109375" style="171" customWidth="1"/>
    <col min="12987" max="13220" width="7.21875" style="171"/>
    <col min="13221" max="13221" width="6.44140625" style="171" customWidth="1"/>
    <col min="13222" max="13222" width="23.5546875" style="171" customWidth="1"/>
    <col min="13223" max="13223" width="0" style="171" hidden="1" customWidth="1"/>
    <col min="13224" max="13226" width="12.21875" style="171" customWidth="1"/>
    <col min="13227" max="13228" width="0" style="171" hidden="1" customWidth="1"/>
    <col min="13229" max="13229" width="12.21875" style="171" customWidth="1"/>
    <col min="13230" max="13230" width="0" style="171" hidden="1" customWidth="1"/>
    <col min="13231" max="13231" width="1.33203125" style="171" customWidth="1"/>
    <col min="13232" max="13241" width="7.21875" style="171"/>
    <col min="13242" max="13242" width="11.109375" style="171" customWidth="1"/>
    <col min="13243" max="13476" width="7.21875" style="171"/>
    <col min="13477" max="13477" width="6.44140625" style="171" customWidth="1"/>
    <col min="13478" max="13478" width="23.5546875" style="171" customWidth="1"/>
    <col min="13479" max="13479" width="0" style="171" hidden="1" customWidth="1"/>
    <col min="13480" max="13482" width="12.21875" style="171" customWidth="1"/>
    <col min="13483" max="13484" width="0" style="171" hidden="1" customWidth="1"/>
    <col min="13485" max="13485" width="12.21875" style="171" customWidth="1"/>
    <col min="13486" max="13486" width="0" style="171" hidden="1" customWidth="1"/>
    <col min="13487" max="13487" width="1.33203125" style="171" customWidth="1"/>
    <col min="13488" max="13497" width="7.21875" style="171"/>
    <col min="13498" max="13498" width="11.109375" style="171" customWidth="1"/>
    <col min="13499" max="13732" width="7.21875" style="171"/>
    <col min="13733" max="13733" width="6.44140625" style="171" customWidth="1"/>
    <col min="13734" max="13734" width="23.5546875" style="171" customWidth="1"/>
    <col min="13735" max="13735" width="0" style="171" hidden="1" customWidth="1"/>
    <col min="13736" max="13738" width="12.21875" style="171" customWidth="1"/>
    <col min="13739" max="13740" width="0" style="171" hidden="1" customWidth="1"/>
    <col min="13741" max="13741" width="12.21875" style="171" customWidth="1"/>
    <col min="13742" max="13742" width="0" style="171" hidden="1" customWidth="1"/>
    <col min="13743" max="13743" width="1.33203125" style="171" customWidth="1"/>
    <col min="13744" max="13753" width="7.21875" style="171"/>
    <col min="13754" max="13754" width="11.109375" style="171" customWidth="1"/>
    <col min="13755" max="13988" width="7.21875" style="171"/>
    <col min="13989" max="13989" width="6.44140625" style="171" customWidth="1"/>
    <col min="13990" max="13990" width="23.5546875" style="171" customWidth="1"/>
    <col min="13991" max="13991" width="0" style="171" hidden="1" customWidth="1"/>
    <col min="13992" max="13994" width="12.21875" style="171" customWidth="1"/>
    <col min="13995" max="13996" width="0" style="171" hidden="1" customWidth="1"/>
    <col min="13997" max="13997" width="12.21875" style="171" customWidth="1"/>
    <col min="13998" max="13998" width="0" style="171" hidden="1" customWidth="1"/>
    <col min="13999" max="13999" width="1.33203125" style="171" customWidth="1"/>
    <col min="14000" max="14009" width="7.21875" style="171"/>
    <col min="14010" max="14010" width="11.109375" style="171" customWidth="1"/>
    <col min="14011" max="14244" width="7.21875" style="171"/>
    <col min="14245" max="14245" width="6.44140625" style="171" customWidth="1"/>
    <col min="14246" max="14246" width="23.5546875" style="171" customWidth="1"/>
    <col min="14247" max="14247" width="0" style="171" hidden="1" customWidth="1"/>
    <col min="14248" max="14250" width="12.21875" style="171" customWidth="1"/>
    <col min="14251" max="14252" width="0" style="171" hidden="1" customWidth="1"/>
    <col min="14253" max="14253" width="12.21875" style="171" customWidth="1"/>
    <col min="14254" max="14254" width="0" style="171" hidden="1" customWidth="1"/>
    <col min="14255" max="14255" width="1.33203125" style="171" customWidth="1"/>
    <col min="14256" max="14265" width="7.21875" style="171"/>
    <col min="14266" max="14266" width="11.109375" style="171" customWidth="1"/>
    <col min="14267" max="14500" width="7.21875" style="171"/>
    <col min="14501" max="14501" width="6.44140625" style="171" customWidth="1"/>
    <col min="14502" max="14502" width="23.5546875" style="171" customWidth="1"/>
    <col min="14503" max="14503" width="0" style="171" hidden="1" customWidth="1"/>
    <col min="14504" max="14506" width="12.21875" style="171" customWidth="1"/>
    <col min="14507" max="14508" width="0" style="171" hidden="1" customWidth="1"/>
    <col min="14509" max="14509" width="12.21875" style="171" customWidth="1"/>
    <col min="14510" max="14510" width="0" style="171" hidden="1" customWidth="1"/>
    <col min="14511" max="14511" width="1.33203125" style="171" customWidth="1"/>
    <col min="14512" max="14521" width="7.21875" style="171"/>
    <col min="14522" max="14522" width="11.109375" style="171" customWidth="1"/>
    <col min="14523" max="14756" width="7.21875" style="171"/>
    <col min="14757" max="14757" width="6.44140625" style="171" customWidth="1"/>
    <col min="14758" max="14758" width="23.5546875" style="171" customWidth="1"/>
    <col min="14759" max="14759" width="0" style="171" hidden="1" customWidth="1"/>
    <col min="14760" max="14762" width="12.21875" style="171" customWidth="1"/>
    <col min="14763" max="14764" width="0" style="171" hidden="1" customWidth="1"/>
    <col min="14765" max="14765" width="12.21875" style="171" customWidth="1"/>
    <col min="14766" max="14766" width="0" style="171" hidden="1" customWidth="1"/>
    <col min="14767" max="14767" width="1.33203125" style="171" customWidth="1"/>
    <col min="14768" max="14777" width="7.21875" style="171"/>
    <col min="14778" max="14778" width="11.109375" style="171" customWidth="1"/>
    <col min="14779" max="15012" width="7.21875" style="171"/>
    <col min="15013" max="15013" width="6.44140625" style="171" customWidth="1"/>
    <col min="15014" max="15014" width="23.5546875" style="171" customWidth="1"/>
    <col min="15015" max="15015" width="0" style="171" hidden="1" customWidth="1"/>
    <col min="15016" max="15018" width="12.21875" style="171" customWidth="1"/>
    <col min="15019" max="15020" width="0" style="171" hidden="1" customWidth="1"/>
    <col min="15021" max="15021" width="12.21875" style="171" customWidth="1"/>
    <col min="15022" max="15022" width="0" style="171" hidden="1" customWidth="1"/>
    <col min="15023" max="15023" width="1.33203125" style="171" customWidth="1"/>
    <col min="15024" max="15033" width="7.21875" style="171"/>
    <col min="15034" max="15034" width="11.109375" style="171" customWidth="1"/>
    <col min="15035" max="15268" width="7.21875" style="171"/>
    <col min="15269" max="15269" width="6.44140625" style="171" customWidth="1"/>
    <col min="15270" max="15270" width="23.5546875" style="171" customWidth="1"/>
    <col min="15271" max="15271" width="0" style="171" hidden="1" customWidth="1"/>
    <col min="15272" max="15274" width="12.21875" style="171" customWidth="1"/>
    <col min="15275" max="15276" width="0" style="171" hidden="1" customWidth="1"/>
    <col min="15277" max="15277" width="12.21875" style="171" customWidth="1"/>
    <col min="15278" max="15278" width="0" style="171" hidden="1" customWidth="1"/>
    <col min="15279" max="15279" width="1.33203125" style="171" customWidth="1"/>
    <col min="15280" max="15289" width="7.21875" style="171"/>
    <col min="15290" max="15290" width="11.109375" style="171" customWidth="1"/>
    <col min="15291" max="15524" width="7.21875" style="171"/>
    <col min="15525" max="15525" width="6.44140625" style="171" customWidth="1"/>
    <col min="15526" max="15526" width="23.5546875" style="171" customWidth="1"/>
    <col min="15527" max="15527" width="0" style="171" hidden="1" customWidth="1"/>
    <col min="15528" max="15530" width="12.21875" style="171" customWidth="1"/>
    <col min="15531" max="15532" width="0" style="171" hidden="1" customWidth="1"/>
    <col min="15533" max="15533" width="12.21875" style="171" customWidth="1"/>
    <col min="15534" max="15534" width="0" style="171" hidden="1" customWidth="1"/>
    <col min="15535" max="15535" width="1.33203125" style="171" customWidth="1"/>
    <col min="15536" max="15545" width="7.21875" style="171"/>
    <col min="15546" max="15546" width="11.109375" style="171" customWidth="1"/>
    <col min="15547" max="15780" width="7.21875" style="171"/>
    <col min="15781" max="15781" width="6.44140625" style="171" customWidth="1"/>
    <col min="15782" max="15782" width="23.5546875" style="171" customWidth="1"/>
    <col min="15783" max="15783" width="0" style="171" hidden="1" customWidth="1"/>
    <col min="15784" max="15786" width="12.21875" style="171" customWidth="1"/>
    <col min="15787" max="15788" width="0" style="171" hidden="1" customWidth="1"/>
    <col min="15789" max="15789" width="12.21875" style="171" customWidth="1"/>
    <col min="15790" max="15790" width="0" style="171" hidden="1" customWidth="1"/>
    <col min="15791" max="15791" width="1.33203125" style="171" customWidth="1"/>
    <col min="15792" max="15801" width="7.21875" style="171"/>
    <col min="15802" max="15802" width="11.109375" style="171" customWidth="1"/>
    <col min="15803" max="16036" width="7.21875" style="171"/>
    <col min="16037" max="16037" width="6.44140625" style="171" customWidth="1"/>
    <col min="16038" max="16038" width="23.5546875" style="171" customWidth="1"/>
    <col min="16039" max="16039" width="0" style="171" hidden="1" customWidth="1"/>
    <col min="16040" max="16042" width="12.21875" style="171" customWidth="1"/>
    <col min="16043" max="16044" width="0" style="171" hidden="1" customWidth="1"/>
    <col min="16045" max="16045" width="12.21875" style="171" customWidth="1"/>
    <col min="16046" max="16046" width="0" style="171" hidden="1" customWidth="1"/>
    <col min="16047" max="16047" width="1.33203125" style="171" customWidth="1"/>
    <col min="16048" max="16057" width="7.21875" style="171"/>
    <col min="16058" max="16058" width="11.109375" style="171" customWidth="1"/>
    <col min="16059" max="16384" width="7.21875" style="171"/>
  </cols>
  <sheetData>
    <row r="1" spans="2:13">
      <c r="B1" s="942" t="s">
        <v>252</v>
      </c>
      <c r="C1" s="942"/>
      <c r="D1" s="942"/>
      <c r="E1" s="171"/>
    </row>
    <row r="2" spans="2:13" ht="15" customHeight="1">
      <c r="B2" s="609" t="str">
        <f>'Respondent Info &amp; Instructions'!B2</f>
        <v>Scenario 1: End Date 6.30.26</v>
      </c>
      <c r="C2" s="610"/>
      <c r="D2" s="608"/>
      <c r="E2" s="897">
        <f>company</f>
        <v>0</v>
      </c>
    </row>
    <row r="3" spans="2:13" ht="21">
      <c r="B3" s="199" t="s">
        <v>79</v>
      </c>
      <c r="E3" s="630">
        <f>date</f>
        <v>0</v>
      </c>
    </row>
    <row r="4" spans="2:13" ht="23.4">
      <c r="B4" s="634" t="s">
        <v>403</v>
      </c>
      <c r="C4" s="629"/>
      <c r="D4" s="631"/>
      <c r="E4" s="632"/>
    </row>
    <row r="5" spans="2:13" ht="12.6" customHeight="1" thickBot="1">
      <c r="C5" s="633"/>
      <c r="E5" s="660"/>
    </row>
    <row r="6" spans="2:13" s="175" customFormat="1" ht="46.2" customHeight="1" thickBot="1">
      <c r="B6" s="658" t="str">
        <f>'Respondent Info &amp; Instructions'!B2</f>
        <v>Scenario 1: End Date 6.30.26</v>
      </c>
      <c r="C6" s="659"/>
      <c r="D6" s="176"/>
      <c r="E6" s="661" t="s">
        <v>225</v>
      </c>
      <c r="F6" s="172"/>
      <c r="G6" s="662" t="s">
        <v>258</v>
      </c>
      <c r="H6" s="663" t="s">
        <v>258</v>
      </c>
      <c r="I6" s="663" t="s">
        <v>258</v>
      </c>
      <c r="J6" s="663" t="s">
        <v>258</v>
      </c>
      <c r="K6" s="664" t="s">
        <v>258</v>
      </c>
      <c r="M6" s="661" t="s">
        <v>258</v>
      </c>
    </row>
    <row r="7" spans="2:13" s="175" customFormat="1" ht="8.4" customHeight="1" thickBot="1">
      <c r="B7" s="48"/>
      <c r="C7" s="48"/>
      <c r="D7" s="176"/>
      <c r="E7" s="177"/>
      <c r="F7" s="176"/>
      <c r="M7" s="669"/>
    </row>
    <row r="8" spans="2:13" s="181" customFormat="1" ht="22.95" customHeight="1" thickBot="1">
      <c r="B8" s="180"/>
      <c r="C8" s="179" t="s">
        <v>349</v>
      </c>
      <c r="D8" s="178"/>
      <c r="E8" s="179" t="s">
        <v>64</v>
      </c>
      <c r="F8" s="178"/>
      <c r="G8" s="665">
        <v>2023</v>
      </c>
      <c r="H8" s="666">
        <v>2024</v>
      </c>
      <c r="I8" s="666">
        <v>2025</v>
      </c>
      <c r="J8" s="666">
        <v>2026</v>
      </c>
      <c r="K8" s="667">
        <v>2027</v>
      </c>
      <c r="M8" s="670" t="s">
        <v>303</v>
      </c>
    </row>
    <row r="9" spans="2:13" s="175" customFormat="1" ht="33" hidden="1" customHeight="1" thickBot="1">
      <c r="B9" s="174"/>
      <c r="C9" s="182"/>
      <c r="D9" s="176"/>
      <c r="E9" s="183"/>
      <c r="F9" s="176"/>
      <c r="K9" s="679"/>
      <c r="M9" s="671"/>
    </row>
    <row r="10" spans="2:13" s="175" customFormat="1" ht="21.6" thickBot="1">
      <c r="B10" s="174" t="s">
        <v>63</v>
      </c>
      <c r="C10" s="184"/>
      <c r="D10" s="176"/>
      <c r="E10" s="173"/>
      <c r="F10" s="176"/>
      <c r="G10" s="643"/>
      <c r="H10" s="643"/>
      <c r="I10" s="643"/>
      <c r="J10" s="643"/>
      <c r="K10" s="680"/>
      <c r="M10" s="672"/>
    </row>
    <row r="11" spans="2:13" s="188" customFormat="1" ht="18" customHeight="1">
      <c r="B11" s="186"/>
      <c r="C11" s="187" t="s">
        <v>180</v>
      </c>
      <c r="D11" s="185"/>
      <c r="E11" s="876">
        <f>'2A Static (SM)+Comms Mod Instal'!S36</f>
        <v>0</v>
      </c>
      <c r="F11" s="185"/>
      <c r="G11" s="876">
        <f>'2A Static (SM)+Comms Mod Instal'!X36</f>
        <v>0</v>
      </c>
      <c r="H11" s="876">
        <f>'2A Static (SM)+Comms Mod Instal'!Y36</f>
        <v>0</v>
      </c>
      <c r="I11" s="876">
        <f>'2A Static (SM)+Comms Mod Instal'!Z36</f>
        <v>0</v>
      </c>
      <c r="J11" s="876">
        <f>'2A Static (SM)+Comms Mod Instal'!AA36</f>
        <v>0</v>
      </c>
      <c r="K11" s="882">
        <f>'2A Static (SM)+Comms Mod Instal'!AB36</f>
        <v>0</v>
      </c>
      <c r="L11" s="171" t="b">
        <f>E11=SUM(G11:K11)</f>
        <v>1</v>
      </c>
      <c r="M11" s="674" t="e">
        <f>E11/$E$28</f>
        <v>#DIV/0!</v>
      </c>
    </row>
    <row r="12" spans="2:13" s="188" customFormat="1" ht="18" customHeight="1">
      <c r="B12" s="186"/>
      <c r="C12" s="189" t="s">
        <v>181</v>
      </c>
      <c r="D12" s="185"/>
      <c r="E12" s="877">
        <f>'2A Static (SM)+Comms Mod Instal'!S64</f>
        <v>0</v>
      </c>
      <c r="F12" s="185"/>
      <c r="G12" s="877">
        <f>'2A Static (SM)+Comms Mod Instal'!X64</f>
        <v>0</v>
      </c>
      <c r="H12" s="877">
        <f>'2A Static (SM)+Comms Mod Instal'!Y64</f>
        <v>0</v>
      </c>
      <c r="I12" s="877">
        <f>'2A Static (SM)+Comms Mod Instal'!Z64</f>
        <v>0</v>
      </c>
      <c r="J12" s="877">
        <f>'2A Static (SM)+Comms Mod Instal'!AA64</f>
        <v>0</v>
      </c>
      <c r="K12" s="883">
        <f>'2A Static (SM)+Comms Mod Instal'!AB64</f>
        <v>0</v>
      </c>
      <c r="L12" s="171" t="b">
        <f>E12=SUM(G12:K12)</f>
        <v>1</v>
      </c>
      <c r="M12" s="675" t="e">
        <f>E12/$E$28</f>
        <v>#DIV/0!</v>
      </c>
    </row>
    <row r="13" spans="2:13" s="188" customFormat="1" ht="18" customHeight="1">
      <c r="B13" s="186"/>
      <c r="C13" s="190" t="s">
        <v>65</v>
      </c>
      <c r="D13" s="185"/>
      <c r="E13" s="878">
        <f>SUM(E14:E18)</f>
        <v>0</v>
      </c>
      <c r="F13" s="185"/>
      <c r="G13" s="878">
        <f>SUM(G14:G18)</f>
        <v>0</v>
      </c>
      <c r="H13" s="878">
        <f t="shared" ref="H13:K13" si="0">SUM(H14:H18)</f>
        <v>0</v>
      </c>
      <c r="I13" s="878">
        <f t="shared" si="0"/>
        <v>0</v>
      </c>
      <c r="J13" s="878">
        <f t="shared" ref="J13" si="1">SUM(J14:J18)</f>
        <v>0</v>
      </c>
      <c r="K13" s="884">
        <f t="shared" si="0"/>
        <v>0</v>
      </c>
      <c r="L13" s="171" t="b">
        <f>E13=SUM(G13:K13)</f>
        <v>1</v>
      </c>
      <c r="M13" s="676" t="e">
        <f>E13/$E$28</f>
        <v>#DIV/0!</v>
      </c>
    </row>
    <row r="14" spans="2:13" ht="18" customHeight="1">
      <c r="B14" s="186"/>
      <c r="C14" s="192" t="s">
        <v>66</v>
      </c>
      <c r="D14" s="191"/>
      <c r="E14" s="879">
        <f>'3 Other Equip (OE) Install'!X11+'3 Other Equip (OE) Install'!X16</f>
        <v>0</v>
      </c>
      <c r="F14" s="191"/>
      <c r="G14" s="879">
        <f>SUM('3 Other Equip (OE) Install'!Y11:Y20)</f>
        <v>0</v>
      </c>
      <c r="H14" s="879">
        <f>SUM('3 Other Equip (OE) Install'!Z11:Z20)</f>
        <v>0</v>
      </c>
      <c r="I14" s="879">
        <f>SUM('3 Other Equip (OE) Install'!AA11:AA20)</f>
        <v>0</v>
      </c>
      <c r="J14" s="879">
        <f>SUM('3 Other Equip (OE) Install'!AB11:AB20)</f>
        <v>0</v>
      </c>
      <c r="K14" s="885">
        <f>SUM('3 Other Equip (OE) Install'!AC11:AC20)</f>
        <v>0</v>
      </c>
      <c r="M14" s="673"/>
    </row>
    <row r="15" spans="2:13" ht="18" customHeight="1">
      <c r="B15" s="186"/>
      <c r="C15" s="192" t="s">
        <v>67</v>
      </c>
      <c r="D15" s="191"/>
      <c r="E15" s="879">
        <f>'3 Other Equip (OE) Install'!X21</f>
        <v>0</v>
      </c>
      <c r="F15" s="191"/>
      <c r="G15" s="879">
        <f>SUM('3 Other Equip (OE) Install'!Y21:Y25)</f>
        <v>0</v>
      </c>
      <c r="H15" s="879">
        <f>SUM('3 Other Equip (OE) Install'!Z21:Z25)</f>
        <v>0</v>
      </c>
      <c r="I15" s="879">
        <f>SUM('3 Other Equip (OE) Install'!AA21:AA25)</f>
        <v>0</v>
      </c>
      <c r="J15" s="879">
        <f>SUM('3 Other Equip (OE) Install'!AB21:AB25)</f>
        <v>0</v>
      </c>
      <c r="K15" s="885">
        <f>SUM('3 Other Equip (OE) Install'!AC21:AC25)</f>
        <v>0</v>
      </c>
      <c r="M15" s="673"/>
    </row>
    <row r="16" spans="2:13" ht="18" customHeight="1">
      <c r="B16" s="186"/>
      <c r="C16" s="192" t="s">
        <v>68</v>
      </c>
      <c r="D16" s="191"/>
      <c r="E16" s="879">
        <f>'3 Other Equip (OE) Install'!X26</f>
        <v>0</v>
      </c>
      <c r="F16" s="191"/>
      <c r="G16" s="879">
        <f>SUM('3 Other Equip (OE) Install'!Y26:Y30)</f>
        <v>0</v>
      </c>
      <c r="H16" s="879">
        <f>SUM('3 Other Equip (OE) Install'!Z26:Z30)</f>
        <v>0</v>
      </c>
      <c r="I16" s="879">
        <f>SUM('3 Other Equip (OE) Install'!AA26:AA30)</f>
        <v>0</v>
      </c>
      <c r="J16" s="879">
        <f>SUM('3 Other Equip (OE) Install'!AB26:AB30)</f>
        <v>0</v>
      </c>
      <c r="K16" s="885">
        <f>SUM('3 Other Equip (OE) Install'!AC26:AC30)</f>
        <v>0</v>
      </c>
      <c r="M16" s="673"/>
    </row>
    <row r="17" spans="2:13" ht="18" customHeight="1">
      <c r="B17" s="186"/>
      <c r="C17" s="192" t="s">
        <v>69</v>
      </c>
      <c r="D17" s="191"/>
      <c r="E17" s="879">
        <f>'3 Other Equip (OE) Install'!X31</f>
        <v>0</v>
      </c>
      <c r="F17" s="191"/>
      <c r="G17" s="879">
        <f>SUM('3 Other Equip (OE) Install'!Y31:Y35)</f>
        <v>0</v>
      </c>
      <c r="H17" s="879">
        <f>SUM('3 Other Equip (OE) Install'!Z31:Z35)</f>
        <v>0</v>
      </c>
      <c r="I17" s="879">
        <f>SUM('3 Other Equip (OE) Install'!AA31:AA35)</f>
        <v>0</v>
      </c>
      <c r="J17" s="879">
        <f>SUM('3 Other Equip (OE) Install'!AB31:AB35)</f>
        <v>0</v>
      </c>
      <c r="K17" s="885">
        <f>SUM('3 Other Equip (OE) Install'!AC31:AC35)</f>
        <v>0</v>
      </c>
      <c r="M17" s="673"/>
    </row>
    <row r="18" spans="2:13" ht="18" customHeight="1">
      <c r="B18" s="186"/>
      <c r="C18" s="192" t="s">
        <v>308</v>
      </c>
      <c r="D18" s="191"/>
      <c r="E18" s="879">
        <f>'3 Other Equip (OE) Install'!X36</f>
        <v>0</v>
      </c>
      <c r="F18" s="191"/>
      <c r="G18" s="879">
        <f>SUM('3 Other Equip (OE) Install'!Y36:Y40)</f>
        <v>0</v>
      </c>
      <c r="H18" s="879">
        <f>SUM('3 Other Equip (OE) Install'!Z36:Z40)</f>
        <v>0</v>
      </c>
      <c r="I18" s="879">
        <f>SUM('3 Other Equip (OE) Install'!AA36:AA40)</f>
        <v>0</v>
      </c>
      <c r="J18" s="879">
        <f>SUM('3 Other Equip (OE) Install'!AB36:AB40)</f>
        <v>0</v>
      </c>
      <c r="K18" s="885">
        <f>SUM('3 Other Equip (OE) Install'!AC36:AC40)</f>
        <v>0</v>
      </c>
      <c r="M18" s="673"/>
    </row>
    <row r="19" spans="2:13" s="188" customFormat="1" ht="18" customHeight="1">
      <c r="B19" s="186"/>
      <c r="C19" s="193" t="s">
        <v>70</v>
      </c>
      <c r="D19" s="185"/>
      <c r="E19" s="880" t="e">
        <f>SUM(E20:E27)</f>
        <v>#DIV/0!</v>
      </c>
      <c r="F19" s="185"/>
      <c r="G19" s="880" t="e">
        <f>SUM(G20:G27)</f>
        <v>#DIV/0!</v>
      </c>
      <c r="H19" s="880" t="e">
        <f t="shared" ref="H19:K19" si="2">SUM(H20:H27)</f>
        <v>#DIV/0!</v>
      </c>
      <c r="I19" s="880" t="e">
        <f t="shared" si="2"/>
        <v>#DIV/0!</v>
      </c>
      <c r="J19" s="880" t="e">
        <f>SUM(J20:J27)</f>
        <v>#DIV/0!</v>
      </c>
      <c r="K19" s="886" t="e">
        <f t="shared" si="2"/>
        <v>#DIV/0!</v>
      </c>
      <c r="L19" s="171" t="e">
        <f>E19=SUM(G19:K19)</f>
        <v>#DIV/0!</v>
      </c>
      <c r="M19" s="677" t="e">
        <f>E19/$E$28</f>
        <v>#DIV/0!</v>
      </c>
    </row>
    <row r="20" spans="2:13" ht="18" customHeight="1">
      <c r="B20" s="186"/>
      <c r="C20" s="192" t="s">
        <v>71</v>
      </c>
      <c r="D20" s="191"/>
      <c r="E20" s="879">
        <f>'4 Services &amp; Support (SS) Prcng'!X12+'4 Services &amp; Support (SS) Prcng'!X13</f>
        <v>0</v>
      </c>
      <c r="F20" s="191"/>
      <c r="G20" s="879">
        <f>SUM('4 Services &amp; Support (SS) Prcng'!Y12:Y17)</f>
        <v>0</v>
      </c>
      <c r="H20" s="879">
        <f>SUM('4 Services &amp; Support (SS) Prcng'!Z12:Z17)</f>
        <v>0</v>
      </c>
      <c r="I20" s="879">
        <f>SUM('4 Services &amp; Support (SS) Prcng'!AA12:AA17)</f>
        <v>0</v>
      </c>
      <c r="J20" s="879">
        <f>SUM('4 Services &amp; Support (SS) Prcng'!AB12:AB17)</f>
        <v>0</v>
      </c>
      <c r="K20" s="885">
        <f>SUM('4 Services &amp; Support (SS) Prcng'!AC12:AC17)</f>
        <v>0</v>
      </c>
      <c r="M20" s="673"/>
    </row>
    <row r="21" spans="2:13" ht="18" customHeight="1">
      <c r="B21" s="186"/>
      <c r="C21" s="192" t="s">
        <v>72</v>
      </c>
      <c r="D21" s="191"/>
      <c r="E21" s="879">
        <f>'4 Services &amp; Support (SS) Prcng'!X19+'4 Services &amp; Support (SS) Prcng'!X20</f>
        <v>0</v>
      </c>
      <c r="F21" s="191"/>
      <c r="G21" s="879">
        <f>SUM('4 Services &amp; Support (SS) Prcng'!Y19:Y24)</f>
        <v>0</v>
      </c>
      <c r="H21" s="879">
        <f>SUM('4 Services &amp; Support (SS) Prcng'!Z19:Z24)</f>
        <v>0</v>
      </c>
      <c r="I21" s="879">
        <f>SUM('4 Services &amp; Support (SS) Prcng'!AA19:AA24)</f>
        <v>0</v>
      </c>
      <c r="J21" s="879">
        <f>SUM('4 Services &amp; Support (SS) Prcng'!AB19:AB24)</f>
        <v>0</v>
      </c>
      <c r="K21" s="885">
        <f>SUM('4 Services &amp; Support (SS) Prcng'!AC19:AC24)</f>
        <v>0</v>
      </c>
      <c r="M21" s="673"/>
    </row>
    <row r="22" spans="2:13" ht="18" customHeight="1">
      <c r="B22" s="186"/>
      <c r="C22" s="192" t="s">
        <v>73</v>
      </c>
      <c r="D22" s="191"/>
      <c r="E22" s="879">
        <f>'4 Services &amp; Support (SS) Prcng'!X26+'4 Services &amp; Support (SS) Prcng'!X27+'4 Services &amp; Support (SS) Prcng'!X32</f>
        <v>0</v>
      </c>
      <c r="F22" s="191"/>
      <c r="G22" s="879">
        <f>SUM('4 Services &amp; Support (SS) Prcng'!Y26:Y36)</f>
        <v>0</v>
      </c>
      <c r="H22" s="879">
        <f>SUM('4 Services &amp; Support (SS) Prcng'!Z26:Z36)</f>
        <v>0</v>
      </c>
      <c r="I22" s="879">
        <f>SUM('4 Services &amp; Support (SS) Prcng'!AA26:AA36)</f>
        <v>0</v>
      </c>
      <c r="J22" s="879">
        <f>SUM('4 Services &amp; Support (SS) Prcng'!AB26:AB36)</f>
        <v>0</v>
      </c>
      <c r="K22" s="885">
        <f>SUM('4 Services &amp; Support (SS) Prcng'!AC26:AC36)</f>
        <v>0</v>
      </c>
      <c r="M22" s="673"/>
    </row>
    <row r="23" spans="2:13" ht="18" customHeight="1">
      <c r="B23" s="186"/>
      <c r="C23" s="192" t="s">
        <v>74</v>
      </c>
      <c r="D23" s="191"/>
      <c r="E23" s="879">
        <f>'4 Services &amp; Support (SS) Prcng'!X38+'4 Services &amp; Support (SS) Prcng'!X39</f>
        <v>0</v>
      </c>
      <c r="F23" s="191"/>
      <c r="G23" s="879">
        <f>SUM('4 Services &amp; Support (SS) Prcng'!Y38:Y43)</f>
        <v>0</v>
      </c>
      <c r="H23" s="879">
        <f>SUM('4 Services &amp; Support (SS) Prcng'!Z38:Z43)</f>
        <v>0</v>
      </c>
      <c r="I23" s="879">
        <f>SUM('4 Services &amp; Support (SS) Prcng'!AA38:AA43)</f>
        <v>0</v>
      </c>
      <c r="J23" s="879">
        <f>SUM('4 Services &amp; Support (SS) Prcng'!AB38:AB43)</f>
        <v>0</v>
      </c>
      <c r="K23" s="885">
        <f>SUM('4 Services &amp; Support (SS) Prcng'!AC38:AC43)</f>
        <v>0</v>
      </c>
      <c r="M23" s="673"/>
    </row>
    <row r="24" spans="2:13" ht="18" customHeight="1">
      <c r="B24" s="186"/>
      <c r="C24" s="192" t="s">
        <v>75</v>
      </c>
      <c r="D24" s="191"/>
      <c r="E24" s="879" t="e">
        <f>'4 Services &amp; Support (SS) Prcng'!X45</f>
        <v>#DIV/0!</v>
      </c>
      <c r="F24" s="191"/>
      <c r="G24" s="879" t="e">
        <f>SUM('4 Services &amp; Support (SS) Prcng'!Y45:Y49)</f>
        <v>#DIV/0!</v>
      </c>
      <c r="H24" s="879" t="e">
        <f>SUM('4 Services &amp; Support (SS) Prcng'!Z45:Z49)</f>
        <v>#DIV/0!</v>
      </c>
      <c r="I24" s="879" t="e">
        <f>SUM('4 Services &amp; Support (SS) Prcng'!AA45:AA49)</f>
        <v>#DIV/0!</v>
      </c>
      <c r="J24" s="879" t="e">
        <f>SUM('4 Services &amp; Support (SS) Prcng'!AB45:AB49)</f>
        <v>#DIV/0!</v>
      </c>
      <c r="K24" s="885" t="e">
        <f>SUM('4 Services &amp; Support (SS) Prcng'!AC45:AC49)</f>
        <v>#DIV/0!</v>
      </c>
      <c r="M24" s="673"/>
    </row>
    <row r="25" spans="2:13" ht="18" customHeight="1">
      <c r="B25" s="186"/>
      <c r="C25" s="192" t="s">
        <v>76</v>
      </c>
      <c r="D25" s="191"/>
      <c r="E25" s="879">
        <f>'4 Services &amp; Support (SS) Prcng'!X51</f>
        <v>0</v>
      </c>
      <c r="F25" s="191"/>
      <c r="G25" s="879">
        <f>SUM('4 Services &amp; Support (SS) Prcng'!Y51:Y55)</f>
        <v>0</v>
      </c>
      <c r="H25" s="879">
        <f>SUM('4 Services &amp; Support (SS) Prcng'!Z51:Z55)</f>
        <v>0</v>
      </c>
      <c r="I25" s="879">
        <f>SUM('4 Services &amp; Support (SS) Prcng'!AA51:AA55)</f>
        <v>0</v>
      </c>
      <c r="J25" s="879">
        <f>SUM('4 Services &amp; Support (SS) Prcng'!AB51:AB55)</f>
        <v>0</v>
      </c>
      <c r="K25" s="885">
        <f>SUM('4 Services &amp; Support (SS) Prcng'!AC51:AC55)</f>
        <v>0</v>
      </c>
      <c r="M25" s="673"/>
    </row>
    <row r="26" spans="2:13" ht="18" customHeight="1">
      <c r="B26" s="186"/>
      <c r="C26" s="192" t="s">
        <v>243</v>
      </c>
      <c r="D26" s="191"/>
      <c r="E26" s="879">
        <f>'4 Services &amp; Support (SS) Prcng'!X57</f>
        <v>0</v>
      </c>
      <c r="F26" s="191"/>
      <c r="G26" s="879">
        <f>SUM('4 Services &amp; Support (SS) Prcng'!Y57:Y61)</f>
        <v>0</v>
      </c>
      <c r="H26" s="879">
        <f>SUM('4 Services &amp; Support (SS) Prcng'!Z57:Z61)</f>
        <v>0</v>
      </c>
      <c r="I26" s="879">
        <f>SUM('4 Services &amp; Support (SS) Prcng'!AA57:AA61)</f>
        <v>0</v>
      </c>
      <c r="J26" s="879">
        <f>SUM('4 Services &amp; Support (SS) Prcng'!AB57:AB61)</f>
        <v>0</v>
      </c>
      <c r="K26" s="885">
        <f>SUM('4 Services &amp; Support (SS) Prcng'!AC57:AC61)</f>
        <v>0</v>
      </c>
      <c r="M26" s="673"/>
    </row>
    <row r="27" spans="2:13" ht="18" customHeight="1">
      <c r="B27" s="186"/>
      <c r="C27" s="192" t="s">
        <v>244</v>
      </c>
      <c r="D27" s="191"/>
      <c r="E27" s="879">
        <f>SUM('4 Services &amp; Support (SS) Prcng'!X64:X68)</f>
        <v>0</v>
      </c>
      <c r="F27" s="191"/>
      <c r="G27" s="879">
        <f>SUM('4 Services &amp; Support (SS) Prcng'!Y64:Y68)</f>
        <v>0</v>
      </c>
      <c r="H27" s="879">
        <f>SUM('4 Services &amp; Support (SS) Prcng'!Z64:Z68)</f>
        <v>0</v>
      </c>
      <c r="I27" s="879">
        <f>SUM('4 Services &amp; Support (SS) Prcng'!AA64:AA68)</f>
        <v>0</v>
      </c>
      <c r="J27" s="879">
        <f>SUM('4 Services &amp; Support (SS) Prcng'!AB64:AB68)</f>
        <v>0</v>
      </c>
      <c r="K27" s="885">
        <f>SUM('4 Services &amp; Support (SS) Prcng'!AC64:AC68)</f>
        <v>0</v>
      </c>
      <c r="M27" s="673"/>
    </row>
    <row r="28" spans="2:13" s="197" customFormat="1" ht="16.2" thickBot="1">
      <c r="B28" s="195"/>
      <c r="C28" s="196" t="s">
        <v>77</v>
      </c>
      <c r="D28" s="194"/>
      <c r="E28" s="881" t="e">
        <f>E11+E12+E13+E19</f>
        <v>#DIV/0!</v>
      </c>
      <c r="F28" s="194"/>
      <c r="G28" s="881" t="e">
        <f>G11+G12+G13+G19</f>
        <v>#DIV/0!</v>
      </c>
      <c r="H28" s="881" t="e">
        <f t="shared" ref="H28:K28" si="3">H11+H12+H13+H19</f>
        <v>#DIV/0!</v>
      </c>
      <c r="I28" s="881" t="e">
        <f t="shared" si="3"/>
        <v>#DIV/0!</v>
      </c>
      <c r="J28" s="881" t="e">
        <f>J11+J12+J13+J19</f>
        <v>#DIV/0!</v>
      </c>
      <c r="K28" s="887" t="e">
        <f t="shared" si="3"/>
        <v>#DIV/0!</v>
      </c>
      <c r="L28" s="171" t="e">
        <f>E28=SUM(G28:K28)</f>
        <v>#DIV/0!</v>
      </c>
      <c r="M28" s="678" t="e">
        <f>SUM(M11:M27)</f>
        <v>#DIV/0!</v>
      </c>
    </row>
    <row r="29" spans="2:13">
      <c r="C29" s="171"/>
      <c r="D29" s="191"/>
      <c r="E29" s="171" t="e">
        <f>E28=('2A Static (SM)+Comms Mod Instal'!W36+'2A Static (SM)+Comms Mod Instal'!W64)+'3 Other Equip (OE) Install'!X41+'4 Services &amp; Support (SS) Prcng'!X69</f>
        <v>#DIV/0!</v>
      </c>
      <c r="F29" s="191"/>
      <c r="G29" s="171" t="e">
        <f>G28=('2A Static (SM)+Comms Mod Instal'!X36+'2A Static (SM)+Comms Mod Instal'!X64)+'3 Other Equip (OE) Install'!Y41+'4 Services &amp; Support (SS) Prcng'!Y69</f>
        <v>#DIV/0!</v>
      </c>
      <c r="H29" s="171" t="e">
        <f>H28=('2A Static (SM)+Comms Mod Instal'!Y36+'2A Static (SM)+Comms Mod Instal'!Y64)+'3 Other Equip (OE) Install'!Z41+'4 Services &amp; Support (SS) Prcng'!Z69</f>
        <v>#DIV/0!</v>
      </c>
      <c r="I29" s="171" t="e">
        <f>I28=('2A Static (SM)+Comms Mod Instal'!Z36+'2A Static (SM)+Comms Mod Instal'!Z64)+'3 Other Equip (OE) Install'!AA41+'4 Services &amp; Support (SS) Prcng'!AA69</f>
        <v>#DIV/0!</v>
      </c>
      <c r="J29" s="171" t="e">
        <f>J28=('2A Static (SM)+Comms Mod Instal'!AA36+'2A Static (SM)+Comms Mod Instal'!AA64)+'3 Other Equip (OE) Install'!AB41+'4 Services &amp; Support (SS) Prcng'!AB69</f>
        <v>#DIV/0!</v>
      </c>
      <c r="K29" s="171" t="e">
        <f>K28=('2A Static (SM)+Comms Mod Instal'!AB36+'2A Static (SM)+Comms Mod Instal'!AB64)+'3 Other Equip (OE) Install'!AC41+'4 Services &amp; Support (SS) Prcng'!AC69</f>
        <v>#DIV/0!</v>
      </c>
    </row>
    <row r="30" spans="2:13">
      <c r="C30" s="264" t="s">
        <v>55</v>
      </c>
      <c r="D30" s="191"/>
      <c r="E30" s="265">
        <f>'2A Static (SM)+Comms Mod Instal'!V36+'2A Static (SM)+Comms Mod Instal'!V64</f>
        <v>0</v>
      </c>
      <c r="F30" s="191"/>
    </row>
    <row r="31" spans="2:13">
      <c r="C31" s="198" t="s">
        <v>78</v>
      </c>
      <c r="D31" s="191"/>
      <c r="E31" s="240" t="e">
        <f>E28/E30</f>
        <v>#DIV/0!</v>
      </c>
      <c r="F31" s="191"/>
    </row>
    <row r="32" spans="2:13">
      <c r="C32" s="237"/>
      <c r="D32" s="237"/>
      <c r="E32" s="238"/>
    </row>
    <row r="33" spans="3:8" ht="15.6">
      <c r="C33" s="200"/>
      <c r="H33" s="875"/>
    </row>
  </sheetData>
  <mergeCells count="1">
    <mergeCell ref="B1:D1"/>
  </mergeCells>
  <pageMargins left="0.45" right="0.45" top="0.5" bottom="0.75" header="0.3" footer="0.3"/>
  <pageSetup scale="59" orientation="landscape" horizontalDpi="300" verticalDpi="300" r:id="rId1"/>
  <headerFooter>
    <oddFooter>&amp;L&amp;Z&amp;F&amp;R&amp;A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AC70"/>
  <sheetViews>
    <sheetView zoomScale="80" zoomScaleNormal="80" workbookViewId="0">
      <pane xSplit="6" ySplit="10" topLeftCell="H48" activePane="bottomRight" state="frozen"/>
      <selection pane="topRight" activeCell="G1" sqref="G1"/>
      <selection pane="bottomLeft" activeCell="A10" sqref="A10"/>
      <selection pane="bottomRight" activeCell="Q60" sqref="Q60"/>
    </sheetView>
  </sheetViews>
  <sheetFormatPr defaultColWidth="8.88671875" defaultRowHeight="13.2"/>
  <cols>
    <col min="1" max="1" width="1.5546875" style="9" customWidth="1"/>
    <col min="2" max="2" width="45.88671875" style="20" customWidth="1"/>
    <col min="3" max="3" width="10.88671875" style="38" customWidth="1"/>
    <col min="4" max="4" width="17.88671875" style="20" customWidth="1"/>
    <col min="5" max="5" width="9.5546875" style="9" customWidth="1"/>
    <col min="6" max="6" width="8.88671875" style="9" customWidth="1"/>
    <col min="7" max="10" width="9.44140625" style="22" customWidth="1"/>
    <col min="11" max="11" width="9.44140625" style="10" customWidth="1"/>
    <col min="12" max="12" width="10.77734375" style="23" customWidth="1"/>
    <col min="13" max="13" width="1.5546875" style="9" customWidth="1"/>
    <col min="14" max="18" width="15.5546875" style="16" customWidth="1"/>
    <col min="19" max="19" width="15.77734375" style="21" customWidth="1"/>
    <col min="20" max="20" width="2.88671875" style="3" customWidth="1"/>
    <col min="21" max="21" width="12.33203125" style="6" customWidth="1"/>
    <col min="22" max="22" width="8.5546875" style="6" customWidth="1"/>
    <col min="23" max="23" width="15.77734375" style="6" customWidth="1"/>
    <col min="24" max="28" width="12.77734375" style="18" customWidth="1"/>
    <col min="29" max="29" width="8.77734375" style="3" customWidth="1"/>
    <col min="30" max="16384" width="8.88671875" style="3"/>
  </cols>
  <sheetData>
    <row r="1" spans="1:29">
      <c r="B1" s="942" t="s">
        <v>418</v>
      </c>
      <c r="C1" s="942"/>
      <c r="D1" s="942"/>
      <c r="G1" s="35"/>
      <c r="H1" s="35"/>
      <c r="I1" s="35"/>
      <c r="J1" s="35"/>
      <c r="K1" s="35"/>
      <c r="L1" s="35"/>
      <c r="M1" s="13"/>
      <c r="S1" s="41"/>
    </row>
    <row r="2" spans="1:29">
      <c r="B2" s="607" t="str">
        <f>'Respondent Info &amp; Instructions'!B2</f>
        <v>Scenario 1: End Date 6.30.26</v>
      </c>
      <c r="C2" s="611"/>
      <c r="D2" s="605"/>
      <c r="G2" s="35"/>
      <c r="H2" s="35"/>
      <c r="I2" s="35"/>
      <c r="J2" s="35"/>
      <c r="K2" s="35"/>
      <c r="L2" s="35"/>
      <c r="M2" s="13"/>
      <c r="S2" s="41"/>
    </row>
    <row r="3" spans="1:29">
      <c r="B3" s="851" t="s">
        <v>366</v>
      </c>
      <c r="C3" s="852"/>
      <c r="D3" s="36">
        <f>company</f>
        <v>0</v>
      </c>
      <c r="F3" s="112"/>
      <c r="G3" s="35"/>
      <c r="H3" s="35"/>
      <c r="I3" s="35"/>
      <c r="J3" s="35"/>
      <c r="K3" s="35"/>
      <c r="L3" s="35"/>
      <c r="M3" s="13"/>
      <c r="S3" s="41"/>
    </row>
    <row r="4" spans="1:29">
      <c r="B4" s="851" t="s">
        <v>2</v>
      </c>
      <c r="C4" s="852"/>
      <c r="D4" s="37">
        <f>date</f>
        <v>0</v>
      </c>
      <c r="E4" s="33"/>
      <c r="F4" s="33"/>
      <c r="G4" s="33"/>
      <c r="H4" s="33"/>
      <c r="I4" s="33"/>
      <c r="J4" s="33"/>
      <c r="K4" s="33"/>
      <c r="L4" s="33"/>
      <c r="M4" s="13"/>
      <c r="N4" s="33"/>
      <c r="O4" s="33"/>
      <c r="P4" s="33"/>
      <c r="Q4" s="33"/>
      <c r="R4" s="33"/>
      <c r="S4" s="41"/>
    </row>
    <row r="5" spans="1:29">
      <c r="B5" s="9"/>
      <c r="C5" s="11"/>
      <c r="D5" s="11"/>
      <c r="F5" s="112"/>
      <c r="G5" s="113"/>
      <c r="H5" s="113"/>
      <c r="I5" s="113"/>
      <c r="J5" s="113"/>
      <c r="K5" s="113"/>
      <c r="L5" s="113"/>
      <c r="M5" s="69"/>
      <c r="N5" s="70"/>
      <c r="O5" s="70"/>
      <c r="P5" s="70"/>
      <c r="Q5" s="70"/>
      <c r="R5" s="70"/>
      <c r="S5" s="41"/>
    </row>
    <row r="6" spans="1:29">
      <c r="B6" s="60" t="s">
        <v>3</v>
      </c>
      <c r="C6" s="61"/>
      <c r="D6" s="892"/>
      <c r="E6" s="62"/>
      <c r="F6" s="114"/>
      <c r="G6" s="115"/>
      <c r="H6" s="115"/>
      <c r="I6" s="115"/>
      <c r="J6" s="115"/>
      <c r="K6" s="115"/>
      <c r="L6" s="115"/>
      <c r="M6" s="114"/>
      <c r="N6" s="115"/>
      <c r="O6" s="115"/>
      <c r="P6" s="115"/>
      <c r="Q6" s="115"/>
      <c r="R6" s="115"/>
      <c r="S6" s="41"/>
    </row>
    <row r="7" spans="1:29">
      <c r="B7" s="785" t="s">
        <v>298</v>
      </c>
      <c r="C7" s="786"/>
      <c r="D7" s="893" t="s">
        <v>373</v>
      </c>
      <c r="E7" s="894"/>
    </row>
    <row r="8" spans="1:29" ht="13.8" thickBot="1">
      <c r="G8" s="33"/>
      <c r="H8" s="33"/>
      <c r="I8" s="33"/>
      <c r="J8" s="33"/>
      <c r="K8" s="33"/>
      <c r="L8" s="33"/>
      <c r="N8" s="201"/>
      <c r="O8" s="201"/>
      <c r="P8" s="201"/>
      <c r="Q8" s="201"/>
      <c r="R8" s="201"/>
    </row>
    <row r="9" spans="1:29" ht="18" thickBot="1">
      <c r="B9" s="943" t="s">
        <v>25</v>
      </c>
      <c r="C9" s="944"/>
      <c r="D9" s="944"/>
      <c r="E9" s="944"/>
      <c r="F9" s="944"/>
      <c r="G9" s="944"/>
      <c r="H9" s="944"/>
      <c r="I9" s="944"/>
      <c r="J9" s="944"/>
      <c r="K9" s="944"/>
      <c r="L9" s="945"/>
      <c r="M9" s="39"/>
      <c r="N9" s="956" t="s">
        <v>39</v>
      </c>
      <c r="O9" s="957"/>
      <c r="P9" s="957"/>
      <c r="Q9" s="957"/>
      <c r="R9" s="957"/>
      <c r="S9" s="958"/>
      <c r="U9" s="321"/>
      <c r="V9" s="308" t="s">
        <v>161</v>
      </c>
      <c r="W9" s="322"/>
      <c r="X9" s="308"/>
      <c r="Y9" s="308"/>
      <c r="Z9" s="308" t="s">
        <v>348</v>
      </c>
      <c r="AA9" s="308"/>
      <c r="AB9" s="322"/>
    </row>
    <row r="10" spans="1:29" s="8" customFormat="1" ht="69" customHeight="1" thickBot="1">
      <c r="A10" s="20"/>
      <c r="B10" s="135" t="s">
        <v>83</v>
      </c>
      <c r="C10" s="136" t="s">
        <v>32</v>
      </c>
      <c r="D10" s="137" t="s">
        <v>18</v>
      </c>
      <c r="E10" s="138" t="s">
        <v>23</v>
      </c>
      <c r="F10" s="138" t="s">
        <v>17</v>
      </c>
      <c r="G10" s="139" t="s">
        <v>390</v>
      </c>
      <c r="H10" s="139" t="s">
        <v>389</v>
      </c>
      <c r="I10" s="139" t="s">
        <v>391</v>
      </c>
      <c r="J10" s="139" t="s">
        <v>392</v>
      </c>
      <c r="K10" s="139" t="s">
        <v>388</v>
      </c>
      <c r="L10" s="853" t="s">
        <v>393</v>
      </c>
      <c r="M10" s="141"/>
      <c r="N10" s="849" t="s">
        <v>367</v>
      </c>
      <c r="O10" s="849" t="s">
        <v>368</v>
      </c>
      <c r="P10" s="849" t="s">
        <v>369</v>
      </c>
      <c r="Q10" s="849" t="s">
        <v>370</v>
      </c>
      <c r="R10" s="849" t="s">
        <v>371</v>
      </c>
      <c r="S10" s="850" t="s">
        <v>372</v>
      </c>
      <c r="U10" s="140" t="s">
        <v>159</v>
      </c>
      <c r="V10" s="140" t="s">
        <v>19</v>
      </c>
      <c r="W10" s="142" t="s">
        <v>395</v>
      </c>
      <c r="X10" s="650">
        <v>2023</v>
      </c>
      <c r="Y10" s="140">
        <v>2024</v>
      </c>
      <c r="Z10" s="140">
        <v>2025</v>
      </c>
      <c r="AA10" s="261">
        <v>2026</v>
      </c>
      <c r="AB10" s="696">
        <v>2027</v>
      </c>
    </row>
    <row r="11" spans="1:29">
      <c r="B11" s="950" t="s">
        <v>31</v>
      </c>
      <c r="C11" s="124" t="s">
        <v>100</v>
      </c>
      <c r="D11" s="125" t="s">
        <v>9</v>
      </c>
      <c r="E11" s="125" t="s">
        <v>20</v>
      </c>
      <c r="F11" s="125" t="s">
        <v>20</v>
      </c>
      <c r="G11" s="846">
        <f>'6 Meter Install Forecast-Est''s'!N11</f>
        <v>0</v>
      </c>
      <c r="H11" s="243"/>
      <c r="I11" s="243"/>
      <c r="J11" s="243"/>
      <c r="K11" s="243"/>
      <c r="L11" s="846">
        <f>SUM(G11:K11)</f>
        <v>0</v>
      </c>
      <c r="M11" s="126"/>
      <c r="N11" s="784"/>
      <c r="O11" s="249"/>
      <c r="P11" s="249"/>
      <c r="Q11" s="249"/>
      <c r="R11" s="249"/>
      <c r="S11" s="127">
        <f>L11*N11</f>
        <v>0</v>
      </c>
      <c r="U11" s="967" t="s">
        <v>160</v>
      </c>
      <c r="V11" s="970">
        <f>SUM(L11:L15)</f>
        <v>0</v>
      </c>
      <c r="W11" s="973">
        <f>SUM(S11:S15)</f>
        <v>0</v>
      </c>
      <c r="X11" s="839">
        <f>S11</f>
        <v>0</v>
      </c>
      <c r="Y11" s="831"/>
      <c r="Z11" s="831"/>
      <c r="AA11" s="831"/>
      <c r="AB11" s="835"/>
    </row>
    <row r="12" spans="1:29">
      <c r="B12" s="959"/>
      <c r="C12" s="42" t="s">
        <v>101</v>
      </c>
      <c r="D12" s="29" t="s">
        <v>9</v>
      </c>
      <c r="E12" s="29" t="s">
        <v>20</v>
      </c>
      <c r="F12" s="29" t="s">
        <v>20</v>
      </c>
      <c r="G12" s="244"/>
      <c r="H12" s="847">
        <f>'6 Meter Install Forecast-Est''s'!P11</f>
        <v>0</v>
      </c>
      <c r="I12" s="244"/>
      <c r="J12" s="244"/>
      <c r="K12" s="244"/>
      <c r="L12" s="847">
        <f t="shared" ref="L12:L15" si="0">SUM(G12:K12)</f>
        <v>0</v>
      </c>
      <c r="M12" s="25"/>
      <c r="N12" s="247"/>
      <c r="O12" s="784"/>
      <c r="P12" s="247"/>
      <c r="Q12" s="247"/>
      <c r="R12" s="247"/>
      <c r="S12" s="128">
        <f>L12*O12</f>
        <v>0</v>
      </c>
      <c r="U12" s="968"/>
      <c r="V12" s="971"/>
      <c r="W12" s="974"/>
      <c r="X12" s="829"/>
      <c r="Y12" s="840">
        <f>S12</f>
        <v>0</v>
      </c>
      <c r="Z12" s="832"/>
      <c r="AA12" s="832"/>
      <c r="AB12" s="836"/>
    </row>
    <row r="13" spans="1:29">
      <c r="B13" s="959"/>
      <c r="C13" s="42" t="s">
        <v>102</v>
      </c>
      <c r="D13" s="29" t="s">
        <v>9</v>
      </c>
      <c r="E13" s="29" t="s">
        <v>20</v>
      </c>
      <c r="F13" s="29" t="s">
        <v>20</v>
      </c>
      <c r="G13" s="244"/>
      <c r="H13" s="244"/>
      <c r="I13" s="847">
        <f>'6 Meter Install Forecast-Est''s'!R11</f>
        <v>0</v>
      </c>
      <c r="J13" s="252"/>
      <c r="K13" s="244"/>
      <c r="L13" s="847">
        <f t="shared" si="0"/>
        <v>0</v>
      </c>
      <c r="M13" s="25"/>
      <c r="N13" s="247"/>
      <c r="O13" s="247"/>
      <c r="P13" s="784"/>
      <c r="Q13" s="251"/>
      <c r="R13" s="247"/>
      <c r="S13" s="128">
        <f>L13*P13</f>
        <v>0</v>
      </c>
      <c r="U13" s="968"/>
      <c r="V13" s="971"/>
      <c r="W13" s="974"/>
      <c r="X13" s="829"/>
      <c r="Y13" s="832"/>
      <c r="Z13" s="840">
        <f>S13</f>
        <v>0</v>
      </c>
      <c r="AA13" s="834"/>
      <c r="AB13" s="836"/>
    </row>
    <row r="14" spans="1:29">
      <c r="B14" s="959"/>
      <c r="C14" s="42" t="s">
        <v>103</v>
      </c>
      <c r="D14" s="29" t="s">
        <v>9</v>
      </c>
      <c r="E14" s="29" t="s">
        <v>20</v>
      </c>
      <c r="F14" s="29" t="s">
        <v>20</v>
      </c>
      <c r="G14" s="252"/>
      <c r="H14" s="252"/>
      <c r="I14" s="252"/>
      <c r="J14" s="847">
        <f>'6 Meter Install Forecast-Est''s'!T11</f>
        <v>0</v>
      </c>
      <c r="K14" s="252"/>
      <c r="L14" s="847">
        <f t="shared" si="0"/>
        <v>0</v>
      </c>
      <c r="M14" s="25"/>
      <c r="N14" s="251"/>
      <c r="O14" s="251"/>
      <c r="P14" s="251"/>
      <c r="Q14" s="788"/>
      <c r="R14" s="251"/>
      <c r="S14" s="128">
        <f>L14*Q14</f>
        <v>0</v>
      </c>
      <c r="U14" s="968"/>
      <c r="V14" s="971"/>
      <c r="W14" s="974"/>
      <c r="X14" s="829"/>
      <c r="Y14" s="832"/>
      <c r="Z14" s="834"/>
      <c r="AA14" s="840">
        <f>S14</f>
        <v>0</v>
      </c>
      <c r="AB14" s="836"/>
    </row>
    <row r="15" spans="1:29" ht="13.8" thickBot="1">
      <c r="B15" s="960"/>
      <c r="C15" s="129" t="s">
        <v>316</v>
      </c>
      <c r="D15" s="150" t="s">
        <v>9</v>
      </c>
      <c r="E15" s="150" t="s">
        <v>20</v>
      </c>
      <c r="F15" s="150" t="s">
        <v>20</v>
      </c>
      <c r="G15" s="245"/>
      <c r="H15" s="245"/>
      <c r="I15" s="245"/>
      <c r="J15" s="245"/>
      <c r="K15" s="848">
        <f>'6 Meter Install Forecast-Est''s'!V11</f>
        <v>0</v>
      </c>
      <c r="L15" s="848">
        <f t="shared" si="0"/>
        <v>0</v>
      </c>
      <c r="M15" s="27"/>
      <c r="N15" s="248"/>
      <c r="O15" s="248"/>
      <c r="P15" s="248"/>
      <c r="Q15" s="248"/>
      <c r="R15" s="248"/>
      <c r="S15" s="130">
        <f>L15*R15</f>
        <v>0</v>
      </c>
      <c r="U15" s="969"/>
      <c r="V15" s="972"/>
      <c r="W15" s="975"/>
      <c r="X15" s="830"/>
      <c r="Y15" s="833"/>
      <c r="Z15" s="833"/>
      <c r="AA15" s="833"/>
      <c r="AB15" s="841">
        <f>S15</f>
        <v>0</v>
      </c>
      <c r="AC15" s="3" t="b">
        <f>W11=SUM(X11:AB15)</f>
        <v>1</v>
      </c>
    </row>
    <row r="16" spans="1:29">
      <c r="B16" s="950" t="s">
        <v>31</v>
      </c>
      <c r="C16" s="124" t="s">
        <v>104</v>
      </c>
      <c r="D16" s="131" t="s">
        <v>24</v>
      </c>
      <c r="E16" s="125" t="s">
        <v>20</v>
      </c>
      <c r="F16" s="125" t="s">
        <v>20</v>
      </c>
      <c r="G16" s="846">
        <f>'6 Meter Install Forecast-Est''s'!N12</f>
        <v>0</v>
      </c>
      <c r="H16" s="243"/>
      <c r="I16" s="243"/>
      <c r="J16" s="243"/>
      <c r="K16" s="243"/>
      <c r="L16" s="846">
        <f>SUM(G16:K16)</f>
        <v>0</v>
      </c>
      <c r="M16" s="126"/>
      <c r="N16" s="784"/>
      <c r="O16" s="249"/>
      <c r="P16" s="249"/>
      <c r="Q16" s="249"/>
      <c r="R16" s="249"/>
      <c r="S16" s="127">
        <f>L16*N16</f>
        <v>0</v>
      </c>
      <c r="U16" s="967" t="s">
        <v>162</v>
      </c>
      <c r="V16" s="970">
        <f>SUM(L16:L20)</f>
        <v>0</v>
      </c>
      <c r="W16" s="973">
        <f>SUM(S16:S20)</f>
        <v>0</v>
      </c>
      <c r="X16" s="839">
        <f>S16</f>
        <v>0</v>
      </c>
      <c r="Y16" s="831"/>
      <c r="Z16" s="831"/>
      <c r="AA16" s="831"/>
      <c r="AB16" s="835"/>
    </row>
    <row r="17" spans="2:29">
      <c r="B17" s="951"/>
      <c r="C17" s="42" t="s">
        <v>105</v>
      </c>
      <c r="D17" s="30" t="s">
        <v>24</v>
      </c>
      <c r="E17" s="29" t="s">
        <v>20</v>
      </c>
      <c r="F17" s="29" t="s">
        <v>20</v>
      </c>
      <c r="G17" s="244"/>
      <c r="H17" s="847">
        <f>'6 Meter Install Forecast-Est''s'!P12</f>
        <v>0</v>
      </c>
      <c r="I17" s="244"/>
      <c r="J17" s="244"/>
      <c r="K17" s="244"/>
      <c r="L17" s="847">
        <f t="shared" ref="L17:L20" si="1">SUM(G17:K17)</f>
        <v>0</v>
      </c>
      <c r="M17" s="25"/>
      <c r="N17" s="247"/>
      <c r="O17" s="784"/>
      <c r="P17" s="247"/>
      <c r="Q17" s="247"/>
      <c r="R17" s="247"/>
      <c r="S17" s="128">
        <f>L17*O17</f>
        <v>0</v>
      </c>
      <c r="U17" s="968"/>
      <c r="V17" s="971"/>
      <c r="W17" s="974"/>
      <c r="X17" s="829"/>
      <c r="Y17" s="840">
        <f>S17</f>
        <v>0</v>
      </c>
      <c r="Z17" s="832"/>
      <c r="AA17" s="832"/>
      <c r="AB17" s="836"/>
    </row>
    <row r="18" spans="2:29">
      <c r="B18" s="951"/>
      <c r="C18" s="42" t="s">
        <v>106</v>
      </c>
      <c r="D18" s="30" t="s">
        <v>24</v>
      </c>
      <c r="E18" s="29" t="s">
        <v>20</v>
      </c>
      <c r="F18" s="29" t="s">
        <v>20</v>
      </c>
      <c r="G18" s="244"/>
      <c r="H18" s="244"/>
      <c r="I18" s="847">
        <f>'6 Meter Install Forecast-Est''s'!R12</f>
        <v>0</v>
      </c>
      <c r="J18" s="252"/>
      <c r="K18" s="244"/>
      <c r="L18" s="847">
        <f t="shared" si="1"/>
        <v>0</v>
      </c>
      <c r="M18" s="25"/>
      <c r="N18" s="247"/>
      <c r="O18" s="247"/>
      <c r="P18" s="784"/>
      <c r="Q18" s="251"/>
      <c r="R18" s="247"/>
      <c r="S18" s="128">
        <f>L18*P18</f>
        <v>0</v>
      </c>
      <c r="U18" s="968"/>
      <c r="V18" s="971"/>
      <c r="W18" s="974"/>
      <c r="X18" s="829"/>
      <c r="Y18" s="832"/>
      <c r="Z18" s="840">
        <f>S18</f>
        <v>0</v>
      </c>
      <c r="AA18" s="834"/>
      <c r="AB18" s="836"/>
    </row>
    <row r="19" spans="2:29">
      <c r="B19" s="951"/>
      <c r="C19" s="42" t="s">
        <v>107</v>
      </c>
      <c r="D19" s="30" t="s">
        <v>24</v>
      </c>
      <c r="E19" s="29" t="s">
        <v>20</v>
      </c>
      <c r="F19" s="29" t="s">
        <v>20</v>
      </c>
      <c r="G19" s="252"/>
      <c r="H19" s="252"/>
      <c r="I19" s="252"/>
      <c r="J19" s="847">
        <f>'6 Meter Install Forecast-Est''s'!T12</f>
        <v>0</v>
      </c>
      <c r="K19" s="252"/>
      <c r="L19" s="847">
        <f t="shared" si="1"/>
        <v>0</v>
      </c>
      <c r="M19" s="25"/>
      <c r="N19" s="251"/>
      <c r="O19" s="251"/>
      <c r="P19" s="251"/>
      <c r="Q19" s="788"/>
      <c r="R19" s="251"/>
      <c r="S19" s="128">
        <f>L19*Q19</f>
        <v>0</v>
      </c>
      <c r="U19" s="968"/>
      <c r="V19" s="971"/>
      <c r="W19" s="974"/>
      <c r="X19" s="829"/>
      <c r="Y19" s="832"/>
      <c r="Z19" s="834"/>
      <c r="AA19" s="840">
        <f>S19</f>
        <v>0</v>
      </c>
      <c r="AB19" s="836"/>
    </row>
    <row r="20" spans="2:29" ht="13.8" thickBot="1">
      <c r="B20" s="952"/>
      <c r="C20" s="129" t="s">
        <v>317</v>
      </c>
      <c r="D20" s="250" t="s">
        <v>24</v>
      </c>
      <c r="E20" s="150" t="s">
        <v>20</v>
      </c>
      <c r="F20" s="150" t="s">
        <v>20</v>
      </c>
      <c r="G20" s="245"/>
      <c r="H20" s="245"/>
      <c r="I20" s="245"/>
      <c r="J20" s="245"/>
      <c r="K20" s="848">
        <f>'6 Meter Install Forecast-Est''s'!V12</f>
        <v>0</v>
      </c>
      <c r="L20" s="848">
        <f t="shared" si="1"/>
        <v>0</v>
      </c>
      <c r="M20" s="132"/>
      <c r="N20" s="248"/>
      <c r="O20" s="248"/>
      <c r="P20" s="248"/>
      <c r="Q20" s="248"/>
      <c r="R20" s="248"/>
      <c r="S20" s="130">
        <f>L20*R20</f>
        <v>0</v>
      </c>
      <c r="U20" s="969"/>
      <c r="V20" s="972"/>
      <c r="W20" s="975"/>
      <c r="X20" s="830"/>
      <c r="Y20" s="833"/>
      <c r="Z20" s="833"/>
      <c r="AA20" s="833"/>
      <c r="AB20" s="841">
        <f>S20</f>
        <v>0</v>
      </c>
      <c r="AC20" s="3" t="b">
        <f>W16=SUM(X16:AB20)</f>
        <v>1</v>
      </c>
    </row>
    <row r="21" spans="2:29" ht="13.35" customHeight="1">
      <c r="B21" s="950" t="s">
        <v>31</v>
      </c>
      <c r="C21" s="124" t="s">
        <v>108</v>
      </c>
      <c r="D21" s="133" t="s">
        <v>4</v>
      </c>
      <c r="E21" s="125" t="s">
        <v>20</v>
      </c>
      <c r="F21" s="125" t="s">
        <v>20</v>
      </c>
      <c r="G21" s="846">
        <f>'6 Meter Install Forecast-Est''s'!N13</f>
        <v>0</v>
      </c>
      <c r="H21" s="243"/>
      <c r="I21" s="243"/>
      <c r="J21" s="243"/>
      <c r="K21" s="243"/>
      <c r="L21" s="846">
        <f>SUM(G21:K21)</f>
        <v>0</v>
      </c>
      <c r="M21" s="126"/>
      <c r="N21" s="784"/>
      <c r="O21" s="249"/>
      <c r="P21" s="249"/>
      <c r="Q21" s="249"/>
      <c r="R21" s="249"/>
      <c r="S21" s="127">
        <f>L21*N21</f>
        <v>0</v>
      </c>
      <c r="U21" s="967" t="s">
        <v>163</v>
      </c>
      <c r="V21" s="970">
        <f>SUM(L21:L25)</f>
        <v>0</v>
      </c>
      <c r="W21" s="973">
        <f>SUM(S21:S25)</f>
        <v>0</v>
      </c>
      <c r="X21" s="839">
        <f>S21</f>
        <v>0</v>
      </c>
      <c r="Y21" s="831"/>
      <c r="Z21" s="831"/>
      <c r="AA21" s="831"/>
      <c r="AB21" s="835"/>
    </row>
    <row r="22" spans="2:29">
      <c r="B22" s="951"/>
      <c r="C22" s="42" t="s">
        <v>109</v>
      </c>
      <c r="D22" s="31" t="s">
        <v>4</v>
      </c>
      <c r="E22" s="29" t="s">
        <v>20</v>
      </c>
      <c r="F22" s="29" t="s">
        <v>20</v>
      </c>
      <c r="G22" s="244"/>
      <c r="H22" s="847">
        <f>'6 Meter Install Forecast-Est''s'!P13</f>
        <v>0</v>
      </c>
      <c r="I22" s="244"/>
      <c r="J22" s="244"/>
      <c r="K22" s="244"/>
      <c r="L22" s="847">
        <f t="shared" ref="L22:L25" si="2">SUM(G22:K22)</f>
        <v>0</v>
      </c>
      <c r="M22" s="26"/>
      <c r="N22" s="247"/>
      <c r="O22" s="784"/>
      <c r="P22" s="247"/>
      <c r="Q22" s="247"/>
      <c r="R22" s="247"/>
      <c r="S22" s="128">
        <f>L22*O22</f>
        <v>0</v>
      </c>
      <c r="U22" s="968"/>
      <c r="V22" s="971"/>
      <c r="W22" s="974"/>
      <c r="X22" s="829"/>
      <c r="Y22" s="840">
        <f>S22</f>
        <v>0</v>
      </c>
      <c r="Z22" s="832"/>
      <c r="AA22" s="832"/>
      <c r="AB22" s="836"/>
    </row>
    <row r="23" spans="2:29">
      <c r="B23" s="951"/>
      <c r="C23" s="42" t="s">
        <v>110</v>
      </c>
      <c r="D23" s="31" t="s">
        <v>4</v>
      </c>
      <c r="E23" s="29" t="s">
        <v>20</v>
      </c>
      <c r="F23" s="29" t="s">
        <v>20</v>
      </c>
      <c r="G23" s="244"/>
      <c r="H23" s="244"/>
      <c r="I23" s="847">
        <f>'6 Meter Install Forecast-Est''s'!R13</f>
        <v>0</v>
      </c>
      <c r="J23" s="244"/>
      <c r="K23" s="244"/>
      <c r="L23" s="847">
        <f t="shared" si="2"/>
        <v>0</v>
      </c>
      <c r="M23" s="25"/>
      <c r="N23" s="247"/>
      <c r="O23" s="247"/>
      <c r="P23" s="784"/>
      <c r="Q23" s="251"/>
      <c r="R23" s="247"/>
      <c r="S23" s="128">
        <f>L23*P23</f>
        <v>0</v>
      </c>
      <c r="U23" s="968"/>
      <c r="V23" s="971"/>
      <c r="W23" s="974"/>
      <c r="X23" s="829"/>
      <c r="Y23" s="832"/>
      <c r="Z23" s="840">
        <f>S23</f>
        <v>0</v>
      </c>
      <c r="AA23" s="834"/>
      <c r="AB23" s="836"/>
    </row>
    <row r="24" spans="2:29">
      <c r="B24" s="951"/>
      <c r="C24" s="42" t="s">
        <v>111</v>
      </c>
      <c r="D24" s="31" t="s">
        <v>4</v>
      </c>
      <c r="E24" s="29" t="s">
        <v>20</v>
      </c>
      <c r="F24" s="29" t="s">
        <v>20</v>
      </c>
      <c r="G24" s="252"/>
      <c r="H24" s="252"/>
      <c r="I24" s="252"/>
      <c r="J24" s="847">
        <f>'6 Meter Install Forecast-Est''s'!T13</f>
        <v>0</v>
      </c>
      <c r="K24" s="252"/>
      <c r="L24" s="847">
        <f t="shared" si="2"/>
        <v>0</v>
      </c>
      <c r="M24" s="25"/>
      <c r="N24" s="251"/>
      <c r="O24" s="251"/>
      <c r="P24" s="251"/>
      <c r="Q24" s="784"/>
      <c r="R24" s="251"/>
      <c r="S24" s="128">
        <f>L24*Q24</f>
        <v>0</v>
      </c>
      <c r="U24" s="968"/>
      <c r="V24" s="971"/>
      <c r="W24" s="974"/>
      <c r="X24" s="829"/>
      <c r="Y24" s="832"/>
      <c r="Z24" s="834"/>
      <c r="AA24" s="840">
        <f>S24</f>
        <v>0</v>
      </c>
      <c r="AB24" s="836"/>
    </row>
    <row r="25" spans="2:29" ht="13.8" thickBot="1">
      <c r="B25" s="952"/>
      <c r="C25" s="129" t="s">
        <v>318</v>
      </c>
      <c r="D25" s="150" t="s">
        <v>4</v>
      </c>
      <c r="E25" s="150" t="s">
        <v>20</v>
      </c>
      <c r="F25" s="150" t="s">
        <v>20</v>
      </c>
      <c r="G25" s="245"/>
      <c r="H25" s="245"/>
      <c r="I25" s="245"/>
      <c r="J25" s="245"/>
      <c r="K25" s="848">
        <f>'6 Meter Install Forecast-Est''s'!V13</f>
        <v>0</v>
      </c>
      <c r="L25" s="848">
        <f t="shared" si="2"/>
        <v>0</v>
      </c>
      <c r="M25" s="27"/>
      <c r="N25" s="248"/>
      <c r="O25" s="248"/>
      <c r="P25" s="248"/>
      <c r="Q25" s="248"/>
      <c r="R25" s="248"/>
      <c r="S25" s="130">
        <f>L25*R25</f>
        <v>0</v>
      </c>
      <c r="U25" s="969"/>
      <c r="V25" s="972"/>
      <c r="W25" s="975"/>
      <c r="X25" s="830"/>
      <c r="Y25" s="833"/>
      <c r="Z25" s="833"/>
      <c r="AA25" s="833"/>
      <c r="AB25" s="841">
        <f>S25</f>
        <v>0</v>
      </c>
      <c r="AC25" s="3" t="b">
        <f>W21=SUM(X21:AB25)</f>
        <v>1</v>
      </c>
    </row>
    <row r="26" spans="2:29" ht="13.35" customHeight="1">
      <c r="B26" s="950" t="s">
        <v>31</v>
      </c>
      <c r="C26" s="124" t="s">
        <v>112</v>
      </c>
      <c r="D26" s="125" t="s">
        <v>6</v>
      </c>
      <c r="E26" s="125" t="s">
        <v>20</v>
      </c>
      <c r="F26" s="125" t="s">
        <v>20</v>
      </c>
      <c r="G26" s="846">
        <f>'6 Meter Install Forecast-Est''s'!N14</f>
        <v>0</v>
      </c>
      <c r="H26" s="243"/>
      <c r="I26" s="243"/>
      <c r="J26" s="243"/>
      <c r="K26" s="243"/>
      <c r="L26" s="846">
        <f>SUM(G26:K26)</f>
        <v>0</v>
      </c>
      <c r="M26" s="134"/>
      <c r="N26" s="784"/>
      <c r="O26" s="249"/>
      <c r="P26" s="249"/>
      <c r="Q26" s="249"/>
      <c r="R26" s="249"/>
      <c r="S26" s="127">
        <f>L26*N26</f>
        <v>0</v>
      </c>
      <c r="U26" s="967" t="s">
        <v>164</v>
      </c>
      <c r="V26" s="970">
        <f>SUM(L26:L30)</f>
        <v>0</v>
      </c>
      <c r="W26" s="973">
        <f>SUM(S26:S30)</f>
        <v>0</v>
      </c>
      <c r="X26" s="839">
        <f>S26</f>
        <v>0</v>
      </c>
      <c r="Y26" s="831"/>
      <c r="Z26" s="831"/>
      <c r="AA26" s="831"/>
      <c r="AB26" s="835"/>
    </row>
    <row r="27" spans="2:29">
      <c r="B27" s="951"/>
      <c r="C27" s="42" t="s">
        <v>113</v>
      </c>
      <c r="D27" s="29" t="s">
        <v>6</v>
      </c>
      <c r="E27" s="29" t="s">
        <v>20</v>
      </c>
      <c r="F27" s="29" t="s">
        <v>20</v>
      </c>
      <c r="G27" s="244"/>
      <c r="H27" s="847">
        <f>'6 Meter Install Forecast-Est''s'!P14</f>
        <v>0</v>
      </c>
      <c r="I27" s="244"/>
      <c r="J27" s="244"/>
      <c r="K27" s="244"/>
      <c r="L27" s="847">
        <f t="shared" ref="L27:L30" si="3">SUM(G27:K27)</f>
        <v>0</v>
      </c>
      <c r="M27" s="24"/>
      <c r="N27" s="247"/>
      <c r="O27" s="784"/>
      <c r="P27" s="247"/>
      <c r="Q27" s="247"/>
      <c r="R27" s="247"/>
      <c r="S27" s="128">
        <f>L27*O27</f>
        <v>0</v>
      </c>
      <c r="U27" s="968"/>
      <c r="V27" s="971"/>
      <c r="W27" s="974"/>
      <c r="X27" s="829"/>
      <c r="Y27" s="840">
        <f>S27</f>
        <v>0</v>
      </c>
      <c r="Z27" s="832"/>
      <c r="AA27" s="832"/>
      <c r="AB27" s="836"/>
    </row>
    <row r="28" spans="2:29">
      <c r="B28" s="951"/>
      <c r="C28" s="42" t="s">
        <v>114</v>
      </c>
      <c r="D28" s="32" t="s">
        <v>6</v>
      </c>
      <c r="E28" s="32" t="s">
        <v>20</v>
      </c>
      <c r="F28" s="32" t="s">
        <v>20</v>
      </c>
      <c r="G28" s="244"/>
      <c r="H28" s="244"/>
      <c r="I28" s="847">
        <f>'6 Meter Install Forecast-Est''s'!R14</f>
        <v>0</v>
      </c>
      <c r="J28" s="252"/>
      <c r="K28" s="244"/>
      <c r="L28" s="847">
        <f t="shared" si="3"/>
        <v>0</v>
      </c>
      <c r="M28" s="25"/>
      <c r="N28" s="247"/>
      <c r="O28" s="247"/>
      <c r="P28" s="784"/>
      <c r="Q28" s="251"/>
      <c r="R28" s="247"/>
      <c r="S28" s="128">
        <f>L28*P28</f>
        <v>0</v>
      </c>
      <c r="U28" s="968"/>
      <c r="V28" s="971"/>
      <c r="W28" s="974"/>
      <c r="X28" s="829"/>
      <c r="Y28" s="832"/>
      <c r="Z28" s="840">
        <f>S28</f>
        <v>0</v>
      </c>
      <c r="AA28" s="834"/>
      <c r="AB28" s="836"/>
    </row>
    <row r="29" spans="2:29">
      <c r="B29" s="951"/>
      <c r="C29" s="42" t="s">
        <v>115</v>
      </c>
      <c r="D29" s="32" t="s">
        <v>6</v>
      </c>
      <c r="E29" s="32" t="s">
        <v>20</v>
      </c>
      <c r="F29" s="32" t="s">
        <v>20</v>
      </c>
      <c r="G29" s="252"/>
      <c r="H29" s="252"/>
      <c r="I29" s="252"/>
      <c r="J29" s="847">
        <f>'6 Meter Install Forecast-Est''s'!T14</f>
        <v>0</v>
      </c>
      <c r="K29" s="252"/>
      <c r="L29" s="847">
        <f t="shared" si="3"/>
        <v>0</v>
      </c>
      <c r="M29" s="25"/>
      <c r="N29" s="251"/>
      <c r="O29" s="251"/>
      <c r="P29" s="251"/>
      <c r="Q29" s="784"/>
      <c r="R29" s="251"/>
      <c r="S29" s="128">
        <f>L29*Q29</f>
        <v>0</v>
      </c>
      <c r="U29" s="968"/>
      <c r="V29" s="971"/>
      <c r="W29" s="974"/>
      <c r="X29" s="829"/>
      <c r="Y29" s="832"/>
      <c r="Z29" s="834"/>
      <c r="AA29" s="840">
        <f>S29</f>
        <v>0</v>
      </c>
      <c r="AB29" s="836"/>
    </row>
    <row r="30" spans="2:29" ht="13.8" thickBot="1">
      <c r="B30" s="952"/>
      <c r="C30" s="129" t="s">
        <v>319</v>
      </c>
      <c r="D30" s="150" t="s">
        <v>6</v>
      </c>
      <c r="E30" s="150" t="s">
        <v>20</v>
      </c>
      <c r="F30" s="150" t="s">
        <v>20</v>
      </c>
      <c r="G30" s="245"/>
      <c r="H30" s="245"/>
      <c r="I30" s="245"/>
      <c r="J30" s="245"/>
      <c r="K30" s="848">
        <f>'6 Meter Install Forecast-Est''s'!V14</f>
        <v>0</v>
      </c>
      <c r="L30" s="848">
        <f t="shared" si="3"/>
        <v>0</v>
      </c>
      <c r="M30" s="27"/>
      <c r="N30" s="248"/>
      <c r="O30" s="248"/>
      <c r="P30" s="248"/>
      <c r="Q30" s="248"/>
      <c r="R30" s="248"/>
      <c r="S30" s="130">
        <f>L30*R30</f>
        <v>0</v>
      </c>
      <c r="U30" s="969"/>
      <c r="V30" s="972"/>
      <c r="W30" s="975"/>
      <c r="X30" s="830"/>
      <c r="Y30" s="833"/>
      <c r="Z30" s="833"/>
      <c r="AA30" s="833"/>
      <c r="AB30" s="841">
        <f>S30</f>
        <v>0</v>
      </c>
      <c r="AC30" s="3" t="b">
        <f>W26=SUM(X26:AB30)</f>
        <v>1</v>
      </c>
    </row>
    <row r="31" spans="2:29" ht="13.35" customHeight="1">
      <c r="B31" s="950" t="s">
        <v>31</v>
      </c>
      <c r="C31" s="124" t="s">
        <v>116</v>
      </c>
      <c r="D31" s="125" t="s">
        <v>7</v>
      </c>
      <c r="E31" s="125" t="s">
        <v>20</v>
      </c>
      <c r="F31" s="125" t="s">
        <v>20</v>
      </c>
      <c r="G31" s="846">
        <f>'6 Meter Install Forecast-Est''s'!N15</f>
        <v>0</v>
      </c>
      <c r="H31" s="243"/>
      <c r="I31" s="243"/>
      <c r="J31" s="243"/>
      <c r="K31" s="243"/>
      <c r="L31" s="846">
        <f>SUM(G31:K31)</f>
        <v>0</v>
      </c>
      <c r="M31" s="126"/>
      <c r="N31" s="784"/>
      <c r="O31" s="249"/>
      <c r="P31" s="249"/>
      <c r="Q31" s="249"/>
      <c r="R31" s="249"/>
      <c r="S31" s="127">
        <f>L31*N31</f>
        <v>0</v>
      </c>
      <c r="U31" s="967" t="s">
        <v>165</v>
      </c>
      <c r="V31" s="970">
        <f>SUM(L31:L35)</f>
        <v>0</v>
      </c>
      <c r="W31" s="973">
        <f>SUM(S31:S35)</f>
        <v>0</v>
      </c>
      <c r="X31" s="839">
        <f>S31</f>
        <v>0</v>
      </c>
      <c r="Y31" s="831"/>
      <c r="Z31" s="831"/>
      <c r="AA31" s="831"/>
      <c r="AB31" s="835"/>
    </row>
    <row r="32" spans="2:29">
      <c r="B32" s="951"/>
      <c r="C32" s="42" t="s">
        <v>117</v>
      </c>
      <c r="D32" s="29" t="s">
        <v>7</v>
      </c>
      <c r="E32" s="29" t="s">
        <v>20</v>
      </c>
      <c r="F32" s="29" t="s">
        <v>20</v>
      </c>
      <c r="G32" s="244"/>
      <c r="H32" s="847">
        <f>'6 Meter Install Forecast-Est''s'!P15</f>
        <v>0</v>
      </c>
      <c r="I32" s="244"/>
      <c r="J32" s="244"/>
      <c r="K32" s="244"/>
      <c r="L32" s="847">
        <f t="shared" ref="L32:L35" si="4">SUM(G32:K32)</f>
        <v>0</v>
      </c>
      <c r="M32" s="25"/>
      <c r="N32" s="247"/>
      <c r="O32" s="784"/>
      <c r="P32" s="247"/>
      <c r="Q32" s="247"/>
      <c r="R32" s="247"/>
      <c r="S32" s="128">
        <f>L32*O32</f>
        <v>0</v>
      </c>
      <c r="U32" s="968"/>
      <c r="V32" s="971"/>
      <c r="W32" s="974"/>
      <c r="X32" s="829"/>
      <c r="Y32" s="840">
        <f>S32</f>
        <v>0</v>
      </c>
      <c r="Z32" s="832"/>
      <c r="AA32" s="832"/>
      <c r="AB32" s="836"/>
    </row>
    <row r="33" spans="2:29">
      <c r="B33" s="951"/>
      <c r="C33" s="42" t="s">
        <v>118</v>
      </c>
      <c r="D33" s="29" t="s">
        <v>7</v>
      </c>
      <c r="E33" s="29" t="s">
        <v>20</v>
      </c>
      <c r="F33" s="29" t="s">
        <v>20</v>
      </c>
      <c r="G33" s="244"/>
      <c r="H33" s="244"/>
      <c r="I33" s="847">
        <f>'6 Meter Install Forecast-Est''s'!R15</f>
        <v>0</v>
      </c>
      <c r="J33" s="252"/>
      <c r="K33" s="244"/>
      <c r="L33" s="847">
        <f t="shared" si="4"/>
        <v>0</v>
      </c>
      <c r="M33" s="25"/>
      <c r="N33" s="247"/>
      <c r="O33" s="247"/>
      <c r="P33" s="784"/>
      <c r="Q33" s="251"/>
      <c r="R33" s="247"/>
      <c r="S33" s="128">
        <f>L33*P33</f>
        <v>0</v>
      </c>
      <c r="U33" s="968"/>
      <c r="V33" s="971"/>
      <c r="W33" s="974"/>
      <c r="X33" s="829"/>
      <c r="Y33" s="832"/>
      <c r="Z33" s="840">
        <f>S33</f>
        <v>0</v>
      </c>
      <c r="AA33" s="834"/>
      <c r="AB33" s="836"/>
    </row>
    <row r="34" spans="2:29">
      <c r="B34" s="951"/>
      <c r="C34" s="42" t="s">
        <v>119</v>
      </c>
      <c r="D34" s="32" t="s">
        <v>7</v>
      </c>
      <c r="E34" s="32" t="s">
        <v>20</v>
      </c>
      <c r="F34" s="32" t="s">
        <v>20</v>
      </c>
      <c r="G34" s="252"/>
      <c r="H34" s="252"/>
      <c r="I34" s="252"/>
      <c r="J34" s="847">
        <f>'6 Meter Install Forecast-Est''s'!T15</f>
        <v>0</v>
      </c>
      <c r="K34" s="252"/>
      <c r="L34" s="847">
        <f t="shared" si="4"/>
        <v>0</v>
      </c>
      <c r="M34" s="25"/>
      <c r="N34" s="251"/>
      <c r="O34" s="251"/>
      <c r="P34" s="251"/>
      <c r="Q34" s="784"/>
      <c r="R34" s="251"/>
      <c r="S34" s="128">
        <f>L34*Q34</f>
        <v>0</v>
      </c>
      <c r="U34" s="968"/>
      <c r="V34" s="971"/>
      <c r="W34" s="974"/>
      <c r="X34" s="829"/>
      <c r="Y34" s="832"/>
      <c r="Z34" s="834"/>
      <c r="AA34" s="840">
        <f>S34</f>
        <v>0</v>
      </c>
      <c r="AB34" s="836"/>
    </row>
    <row r="35" spans="2:29" ht="13.8" thickBot="1">
      <c r="B35" s="952"/>
      <c r="C35" s="129" t="s">
        <v>320</v>
      </c>
      <c r="D35" s="150" t="s">
        <v>7</v>
      </c>
      <c r="E35" s="150" t="s">
        <v>20</v>
      </c>
      <c r="F35" s="150" t="s">
        <v>20</v>
      </c>
      <c r="G35" s="245"/>
      <c r="H35" s="245"/>
      <c r="I35" s="245"/>
      <c r="J35" s="245"/>
      <c r="K35" s="848">
        <f>'6 Meter Install Forecast-Est''s'!V15</f>
        <v>0</v>
      </c>
      <c r="L35" s="848">
        <f t="shared" si="4"/>
        <v>0</v>
      </c>
      <c r="M35" s="27"/>
      <c r="N35" s="248"/>
      <c r="O35" s="248"/>
      <c r="P35" s="248"/>
      <c r="Q35" s="248"/>
      <c r="R35" s="248"/>
      <c r="S35" s="130">
        <f>L35*R35</f>
        <v>0</v>
      </c>
      <c r="U35" s="969"/>
      <c r="V35" s="972"/>
      <c r="W35" s="975"/>
      <c r="X35" s="830"/>
      <c r="Y35" s="833"/>
      <c r="Z35" s="833"/>
      <c r="AA35" s="833"/>
      <c r="AB35" s="841">
        <f>S35</f>
        <v>0</v>
      </c>
      <c r="AC35" s="3" t="b">
        <f>W31=SUM(X31:AB35)</f>
        <v>1</v>
      </c>
    </row>
    <row r="36" spans="2:29" ht="28.35" customHeight="1" thickBot="1">
      <c r="B36" s="214" t="s">
        <v>59</v>
      </c>
      <c r="C36" s="143"/>
      <c r="D36" s="143"/>
      <c r="E36" s="144"/>
      <c r="F36" s="144"/>
      <c r="G36" s="145">
        <f>SUM(G11:G35)</f>
        <v>0</v>
      </c>
      <c r="H36" s="145">
        <f>SUM(H11:H35)</f>
        <v>0</v>
      </c>
      <c r="I36" s="145">
        <f>SUM(I11:I35)</f>
        <v>0</v>
      </c>
      <c r="J36" s="145">
        <f>SUM(J11:J35)</f>
        <v>0</v>
      </c>
      <c r="K36" s="145">
        <f>(K15+K20+K25+K30+K35)</f>
        <v>0</v>
      </c>
      <c r="L36" s="145">
        <f>SUM(G36:K36)</f>
        <v>0</v>
      </c>
      <c r="M36" s="146"/>
      <c r="N36" s="946"/>
      <c r="O36" s="947"/>
      <c r="P36" s="947"/>
      <c r="Q36" s="947"/>
      <c r="R36" s="947"/>
      <c r="S36" s="685">
        <f>SUM(S11:S35)</f>
        <v>0</v>
      </c>
      <c r="U36" s="259"/>
      <c r="V36" s="260">
        <f t="shared" ref="V36:W36" si="5">SUM(V11:V35)</f>
        <v>0</v>
      </c>
      <c r="W36" s="258">
        <f t="shared" si="5"/>
        <v>0</v>
      </c>
      <c r="X36" s="645">
        <f>SUM(X11:X35)</f>
        <v>0</v>
      </c>
      <c r="Y36" s="646">
        <f t="shared" ref="Y36:AB36" si="6">SUM(Y11:Y35)</f>
        <v>0</v>
      </c>
      <c r="Z36" s="646">
        <f t="shared" si="6"/>
        <v>0</v>
      </c>
      <c r="AA36" s="646">
        <f t="shared" si="6"/>
        <v>0</v>
      </c>
      <c r="AB36" s="647">
        <f t="shared" si="6"/>
        <v>0</v>
      </c>
      <c r="AC36" s="769">
        <f>W36-SUM(X36:AB36)</f>
        <v>0</v>
      </c>
    </row>
    <row r="37" spans="2:29" ht="13.8" thickBot="1">
      <c r="B37" s="198"/>
      <c r="C37" s="22"/>
      <c r="D37" s="16"/>
      <c r="E37" s="16"/>
      <c r="F37" s="16"/>
      <c r="G37" s="108"/>
      <c r="H37" s="108"/>
      <c r="I37" s="108"/>
      <c r="J37" s="108"/>
      <c r="K37" s="108"/>
      <c r="L37" s="108"/>
      <c r="M37" s="153"/>
      <c r="N37" s="216"/>
      <c r="O37" s="216"/>
      <c r="P37" s="216"/>
      <c r="Q37" s="216"/>
      <c r="R37" s="216"/>
      <c r="S37" s="109"/>
    </row>
    <row r="38" spans="2:29" ht="18" thickBot="1">
      <c r="B38" s="215" t="s">
        <v>376</v>
      </c>
      <c r="C38" s="154"/>
      <c r="D38" s="155"/>
      <c r="E38" s="155"/>
      <c r="F38" s="155"/>
      <c r="G38" s="156"/>
      <c r="H38" s="156"/>
      <c r="I38" s="156"/>
      <c r="J38" s="156"/>
      <c r="K38" s="156"/>
      <c r="L38" s="157"/>
      <c r="M38" s="146"/>
      <c r="N38" s="213"/>
      <c r="O38" s="246"/>
      <c r="P38" s="246"/>
      <c r="Q38" s="246"/>
      <c r="R38" s="246"/>
      <c r="S38" s="158"/>
      <c r="U38" s="321"/>
      <c r="V38" s="308" t="s">
        <v>171</v>
      </c>
      <c r="W38" s="322"/>
      <c r="X38" s="308"/>
      <c r="Y38" s="308"/>
      <c r="Z38" s="308"/>
      <c r="AA38" s="308"/>
      <c r="AB38" s="322"/>
    </row>
    <row r="39" spans="2:29">
      <c r="B39" s="953" t="s">
        <v>31</v>
      </c>
      <c r="C39" s="147" t="s">
        <v>120</v>
      </c>
      <c r="D39" s="147" t="s">
        <v>5</v>
      </c>
      <c r="E39" s="125" t="s">
        <v>20</v>
      </c>
      <c r="F39" s="148" t="s">
        <v>20</v>
      </c>
      <c r="G39" s="846">
        <f>'6 Meter Install Forecast-Est''s'!O16</f>
        <v>0</v>
      </c>
      <c r="H39" s="243"/>
      <c r="I39" s="243"/>
      <c r="J39" s="243"/>
      <c r="K39" s="243"/>
      <c r="L39" s="846">
        <f>SUM(G39:K39)</f>
        <v>0</v>
      </c>
      <c r="M39" s="126"/>
      <c r="N39" s="784"/>
      <c r="O39" s="249"/>
      <c r="P39" s="249"/>
      <c r="Q39" s="249"/>
      <c r="R39" s="249"/>
      <c r="S39" s="127">
        <f>L39*N39</f>
        <v>0</v>
      </c>
      <c r="U39" s="967" t="s">
        <v>166</v>
      </c>
      <c r="V39" s="970">
        <f>SUM(L39:L43)</f>
        <v>0</v>
      </c>
      <c r="W39" s="973">
        <f>SUM(S39:S43)</f>
        <v>0</v>
      </c>
      <c r="X39" s="839">
        <f>S39</f>
        <v>0</v>
      </c>
      <c r="Y39" s="831"/>
      <c r="Z39" s="831"/>
      <c r="AA39" s="831"/>
      <c r="AB39" s="835"/>
    </row>
    <row r="40" spans="2:29">
      <c r="B40" s="954"/>
      <c r="C40" s="32" t="s">
        <v>121</v>
      </c>
      <c r="D40" s="32" t="s">
        <v>5</v>
      </c>
      <c r="E40" s="29" t="s">
        <v>20</v>
      </c>
      <c r="F40" s="149" t="s">
        <v>20</v>
      </c>
      <c r="G40" s="244"/>
      <c r="H40" s="847">
        <f>'6 Meter Install Forecast-Est''s'!Q16</f>
        <v>0</v>
      </c>
      <c r="I40" s="244"/>
      <c r="J40" s="244"/>
      <c r="K40" s="244"/>
      <c r="L40" s="847">
        <f t="shared" ref="L40:L43" si="7">SUM(G40:K40)</f>
        <v>0</v>
      </c>
      <c r="M40" s="25"/>
      <c r="N40" s="247"/>
      <c r="O40" s="784"/>
      <c r="P40" s="247"/>
      <c r="Q40" s="247"/>
      <c r="R40" s="247"/>
      <c r="S40" s="128">
        <f>L40*O40</f>
        <v>0</v>
      </c>
      <c r="U40" s="968"/>
      <c r="V40" s="971"/>
      <c r="W40" s="974"/>
      <c r="X40" s="829"/>
      <c r="Y40" s="840">
        <f>S40</f>
        <v>0</v>
      </c>
      <c r="Z40" s="832"/>
      <c r="AA40" s="832"/>
      <c r="AB40" s="836"/>
    </row>
    <row r="41" spans="2:29">
      <c r="B41" s="954"/>
      <c r="C41" s="32" t="s">
        <v>122</v>
      </c>
      <c r="D41" s="32" t="s">
        <v>5</v>
      </c>
      <c r="E41" s="29" t="s">
        <v>20</v>
      </c>
      <c r="F41" s="149" t="s">
        <v>20</v>
      </c>
      <c r="G41" s="244"/>
      <c r="H41" s="244"/>
      <c r="I41" s="847">
        <f>'6 Meter Install Forecast-Est''s'!S16</f>
        <v>0</v>
      </c>
      <c r="J41" s="252"/>
      <c r="K41" s="244"/>
      <c r="L41" s="847">
        <f t="shared" si="7"/>
        <v>0</v>
      </c>
      <c r="M41" s="25"/>
      <c r="N41" s="251"/>
      <c r="O41" s="247"/>
      <c r="P41" s="784"/>
      <c r="Q41" s="251"/>
      <c r="R41" s="247"/>
      <c r="S41" s="128">
        <f>L41*P41</f>
        <v>0</v>
      </c>
      <c r="U41" s="968"/>
      <c r="V41" s="971"/>
      <c r="W41" s="974"/>
      <c r="X41" s="829"/>
      <c r="Y41" s="832"/>
      <c r="Z41" s="840">
        <f>S41</f>
        <v>0</v>
      </c>
      <c r="AA41" s="834"/>
      <c r="AB41" s="836"/>
    </row>
    <row r="42" spans="2:29">
      <c r="B42" s="954"/>
      <c r="C42" s="32" t="s">
        <v>123</v>
      </c>
      <c r="D42" s="32" t="s">
        <v>5</v>
      </c>
      <c r="E42" s="29" t="s">
        <v>20</v>
      </c>
      <c r="F42" s="149" t="s">
        <v>20</v>
      </c>
      <c r="G42" s="252"/>
      <c r="H42" s="252"/>
      <c r="I42" s="252"/>
      <c r="J42" s="847">
        <f>'6 Meter Install Forecast-Est''s'!U16</f>
        <v>0</v>
      </c>
      <c r="K42" s="252"/>
      <c r="L42" s="847">
        <f t="shared" si="7"/>
        <v>0</v>
      </c>
      <c r="M42" s="25"/>
      <c r="N42" s="251"/>
      <c r="O42" s="251"/>
      <c r="P42" s="251"/>
      <c r="Q42" s="784"/>
      <c r="R42" s="251"/>
      <c r="S42" s="128">
        <f>L42*Q42</f>
        <v>0</v>
      </c>
      <c r="U42" s="968"/>
      <c r="V42" s="971"/>
      <c r="W42" s="974"/>
      <c r="X42" s="829"/>
      <c r="Y42" s="832"/>
      <c r="Z42" s="834"/>
      <c r="AA42" s="840">
        <f>S42</f>
        <v>0</v>
      </c>
      <c r="AB42" s="836"/>
    </row>
    <row r="43" spans="2:29" ht="13.8" thickBot="1">
      <c r="B43" s="955"/>
      <c r="C43" s="150" t="s">
        <v>321</v>
      </c>
      <c r="D43" s="150" t="s">
        <v>5</v>
      </c>
      <c r="E43" s="151" t="s">
        <v>20</v>
      </c>
      <c r="F43" s="152" t="s">
        <v>20</v>
      </c>
      <c r="G43" s="245"/>
      <c r="H43" s="245"/>
      <c r="I43" s="245"/>
      <c r="J43" s="245"/>
      <c r="K43" s="848">
        <f>'6 Meter Install Forecast-Est''s'!W16</f>
        <v>0</v>
      </c>
      <c r="L43" s="848">
        <f t="shared" si="7"/>
        <v>0</v>
      </c>
      <c r="M43" s="27"/>
      <c r="N43" s="248"/>
      <c r="O43" s="248"/>
      <c r="P43" s="248"/>
      <c r="Q43" s="248"/>
      <c r="R43" s="248"/>
      <c r="S43" s="130">
        <f>L43*R43</f>
        <v>0</v>
      </c>
      <c r="U43" s="969"/>
      <c r="V43" s="972"/>
      <c r="W43" s="975"/>
      <c r="X43" s="830"/>
      <c r="Y43" s="833"/>
      <c r="Z43" s="833"/>
      <c r="AA43" s="833"/>
      <c r="AB43" s="841">
        <f>S43</f>
        <v>0</v>
      </c>
      <c r="AC43" s="3" t="b">
        <f>W39=SUM(X39:AB43)</f>
        <v>1</v>
      </c>
    </row>
    <row r="44" spans="2:29">
      <c r="B44" s="953" t="s">
        <v>31</v>
      </c>
      <c r="C44" s="147" t="s">
        <v>124</v>
      </c>
      <c r="D44" s="147" t="s">
        <v>8</v>
      </c>
      <c r="E44" s="125" t="s">
        <v>20</v>
      </c>
      <c r="F44" s="148" t="s">
        <v>20</v>
      </c>
      <c r="G44" s="846">
        <f>'6 Meter Install Forecast-Est''s'!O17</f>
        <v>0</v>
      </c>
      <c r="H44" s="243"/>
      <c r="I44" s="243"/>
      <c r="J44" s="243"/>
      <c r="K44" s="243"/>
      <c r="L44" s="846">
        <f>SUM(G44:K44)</f>
        <v>0</v>
      </c>
      <c r="M44" s="126"/>
      <c r="N44" s="784"/>
      <c r="O44" s="249"/>
      <c r="P44" s="249"/>
      <c r="Q44" s="249"/>
      <c r="R44" s="249"/>
      <c r="S44" s="127">
        <f>L44*N44</f>
        <v>0</v>
      </c>
      <c r="U44" s="967" t="s">
        <v>167</v>
      </c>
      <c r="V44" s="970">
        <f>SUM(L44:L48)</f>
        <v>0</v>
      </c>
      <c r="W44" s="973">
        <f>SUM(S44:S48)</f>
        <v>0</v>
      </c>
      <c r="X44" s="839">
        <f>S44</f>
        <v>0</v>
      </c>
      <c r="Y44" s="831"/>
      <c r="Z44" s="831"/>
      <c r="AA44" s="831"/>
      <c r="AB44" s="835"/>
    </row>
    <row r="45" spans="2:29">
      <c r="B45" s="954"/>
      <c r="C45" s="32" t="s">
        <v>125</v>
      </c>
      <c r="D45" s="32" t="s">
        <v>8</v>
      </c>
      <c r="E45" s="29" t="s">
        <v>20</v>
      </c>
      <c r="F45" s="149" t="s">
        <v>20</v>
      </c>
      <c r="G45" s="244"/>
      <c r="H45" s="847">
        <f>'6 Meter Install Forecast-Est''s'!Q17</f>
        <v>0</v>
      </c>
      <c r="I45" s="244"/>
      <c r="J45" s="244"/>
      <c r="K45" s="244"/>
      <c r="L45" s="847">
        <f t="shared" ref="L45:L48" si="8">SUM(G45:K45)</f>
        <v>0</v>
      </c>
      <c r="M45" s="25"/>
      <c r="N45" s="247"/>
      <c r="O45" s="784"/>
      <c r="P45" s="247"/>
      <c r="Q45" s="247"/>
      <c r="R45" s="247"/>
      <c r="S45" s="128">
        <f>L45*O45</f>
        <v>0</v>
      </c>
      <c r="U45" s="968"/>
      <c r="V45" s="971"/>
      <c r="W45" s="974"/>
      <c r="X45" s="829"/>
      <c r="Y45" s="840">
        <f>S45</f>
        <v>0</v>
      </c>
      <c r="Z45" s="832"/>
      <c r="AA45" s="832"/>
      <c r="AB45" s="836"/>
    </row>
    <row r="46" spans="2:29">
      <c r="B46" s="954"/>
      <c r="C46" s="32" t="s">
        <v>126</v>
      </c>
      <c r="D46" s="32" t="s">
        <v>8</v>
      </c>
      <c r="E46" s="29" t="s">
        <v>20</v>
      </c>
      <c r="F46" s="149" t="s">
        <v>20</v>
      </c>
      <c r="G46" s="244"/>
      <c r="H46" s="244"/>
      <c r="I46" s="847">
        <f>'6 Meter Install Forecast-Est''s'!S17</f>
        <v>0</v>
      </c>
      <c r="J46" s="252"/>
      <c r="K46" s="244"/>
      <c r="L46" s="847">
        <f t="shared" si="8"/>
        <v>0</v>
      </c>
      <c r="M46" s="25"/>
      <c r="N46" s="251"/>
      <c r="O46" s="247"/>
      <c r="P46" s="784"/>
      <c r="Q46" s="251"/>
      <c r="R46" s="247"/>
      <c r="S46" s="128">
        <f>L46*P46</f>
        <v>0</v>
      </c>
      <c r="U46" s="968"/>
      <c r="V46" s="971"/>
      <c r="W46" s="974"/>
      <c r="X46" s="829"/>
      <c r="Y46" s="832"/>
      <c r="Z46" s="840">
        <f>S46</f>
        <v>0</v>
      </c>
      <c r="AA46" s="834"/>
      <c r="AB46" s="836"/>
    </row>
    <row r="47" spans="2:29">
      <c r="B47" s="954"/>
      <c r="C47" s="32" t="s">
        <v>127</v>
      </c>
      <c r="D47" s="32" t="s">
        <v>8</v>
      </c>
      <c r="E47" s="29" t="s">
        <v>20</v>
      </c>
      <c r="F47" s="149" t="s">
        <v>20</v>
      </c>
      <c r="G47" s="252"/>
      <c r="H47" s="252"/>
      <c r="I47" s="252"/>
      <c r="J47" s="847">
        <f>'6 Meter Install Forecast-Est''s'!U17</f>
        <v>0</v>
      </c>
      <c r="K47" s="252"/>
      <c r="L47" s="847">
        <f t="shared" si="8"/>
        <v>0</v>
      </c>
      <c r="M47" s="25"/>
      <c r="N47" s="251"/>
      <c r="O47" s="251"/>
      <c r="P47" s="251"/>
      <c r="Q47" s="784"/>
      <c r="R47" s="251"/>
      <c r="S47" s="128">
        <f>L47*Q47</f>
        <v>0</v>
      </c>
      <c r="U47" s="968"/>
      <c r="V47" s="971"/>
      <c r="W47" s="974"/>
      <c r="X47" s="829"/>
      <c r="Y47" s="832"/>
      <c r="Z47" s="834"/>
      <c r="AA47" s="840">
        <f>S47</f>
        <v>0</v>
      </c>
      <c r="AB47" s="836"/>
    </row>
    <row r="48" spans="2:29" ht="13.8" thickBot="1">
      <c r="B48" s="955"/>
      <c r="C48" s="150" t="s">
        <v>322</v>
      </c>
      <c r="D48" s="150" t="s">
        <v>8</v>
      </c>
      <c r="E48" s="151" t="s">
        <v>20</v>
      </c>
      <c r="F48" s="152" t="s">
        <v>20</v>
      </c>
      <c r="G48" s="245"/>
      <c r="H48" s="245"/>
      <c r="I48" s="245"/>
      <c r="J48" s="245"/>
      <c r="K48" s="848">
        <f>'6 Meter Install Forecast-Est''s'!W17</f>
        <v>0</v>
      </c>
      <c r="L48" s="848">
        <f t="shared" si="8"/>
        <v>0</v>
      </c>
      <c r="M48" s="27"/>
      <c r="N48" s="248"/>
      <c r="O48" s="248"/>
      <c r="P48" s="248"/>
      <c r="Q48" s="248"/>
      <c r="R48" s="248"/>
      <c r="S48" s="130">
        <f>L48*R48</f>
        <v>0</v>
      </c>
      <c r="U48" s="969"/>
      <c r="V48" s="972"/>
      <c r="W48" s="975"/>
      <c r="X48" s="830"/>
      <c r="Y48" s="833"/>
      <c r="Z48" s="833"/>
      <c r="AA48" s="833"/>
      <c r="AB48" s="841">
        <f>S48</f>
        <v>0</v>
      </c>
      <c r="AC48" s="3" t="b">
        <f>W44=SUM(X44:AB48)</f>
        <v>1</v>
      </c>
    </row>
    <row r="49" spans="2:29">
      <c r="B49" s="953" t="s">
        <v>31</v>
      </c>
      <c r="C49" s="147" t="s">
        <v>128</v>
      </c>
      <c r="D49" s="147" t="s">
        <v>44</v>
      </c>
      <c r="E49" s="125" t="s">
        <v>20</v>
      </c>
      <c r="F49" s="148" t="s">
        <v>20</v>
      </c>
      <c r="G49" s="846">
        <f>'6 Meter Install Forecast-Est''s'!O18</f>
        <v>0</v>
      </c>
      <c r="H49" s="243"/>
      <c r="I49" s="243"/>
      <c r="J49" s="243"/>
      <c r="K49" s="243"/>
      <c r="L49" s="846">
        <f>SUM(G49:K49)</f>
        <v>0</v>
      </c>
      <c r="M49" s="126"/>
      <c r="N49" s="784"/>
      <c r="O49" s="249"/>
      <c r="P49" s="249"/>
      <c r="Q49" s="249"/>
      <c r="R49" s="249"/>
      <c r="S49" s="127">
        <f>L49*N49</f>
        <v>0</v>
      </c>
      <c r="U49" s="967" t="s">
        <v>168</v>
      </c>
      <c r="V49" s="970">
        <f>SUM(L49:L53)</f>
        <v>0</v>
      </c>
      <c r="W49" s="973">
        <f>SUM(S49:S53)</f>
        <v>0</v>
      </c>
      <c r="X49" s="839">
        <f>S49</f>
        <v>0</v>
      </c>
      <c r="Y49" s="831"/>
      <c r="Z49" s="831"/>
      <c r="AA49" s="831"/>
      <c r="AB49" s="835"/>
    </row>
    <row r="50" spans="2:29">
      <c r="B50" s="954"/>
      <c r="C50" s="32" t="s">
        <v>129</v>
      </c>
      <c r="D50" s="32" t="s">
        <v>44</v>
      </c>
      <c r="E50" s="29" t="s">
        <v>20</v>
      </c>
      <c r="F50" s="149" t="s">
        <v>20</v>
      </c>
      <c r="G50" s="244"/>
      <c r="H50" s="847">
        <f>'6 Meter Install Forecast-Est''s'!Q18</f>
        <v>0</v>
      </c>
      <c r="I50" s="244"/>
      <c r="J50" s="244"/>
      <c r="K50" s="244"/>
      <c r="L50" s="847">
        <f t="shared" ref="L50:L53" si="9">SUM(G50:K50)</f>
        <v>0</v>
      </c>
      <c r="M50" s="25"/>
      <c r="N50" s="247"/>
      <c r="O50" s="784"/>
      <c r="P50" s="247"/>
      <c r="Q50" s="247"/>
      <c r="R50" s="247"/>
      <c r="S50" s="128">
        <f>L50*O50</f>
        <v>0</v>
      </c>
      <c r="U50" s="968"/>
      <c r="V50" s="971"/>
      <c r="W50" s="974"/>
      <c r="X50" s="829"/>
      <c r="Y50" s="840">
        <f>S50</f>
        <v>0</v>
      </c>
      <c r="Z50" s="832"/>
      <c r="AA50" s="832"/>
      <c r="AB50" s="836"/>
    </row>
    <row r="51" spans="2:29">
      <c r="B51" s="954"/>
      <c r="C51" s="32" t="s">
        <v>130</v>
      </c>
      <c r="D51" s="32" t="s">
        <v>44</v>
      </c>
      <c r="E51" s="29" t="s">
        <v>20</v>
      </c>
      <c r="F51" s="149" t="s">
        <v>20</v>
      </c>
      <c r="G51" s="244"/>
      <c r="H51" s="244"/>
      <c r="I51" s="847">
        <f>'6 Meter Install Forecast-Est''s'!S18</f>
        <v>0</v>
      </c>
      <c r="J51" s="252"/>
      <c r="K51" s="244"/>
      <c r="L51" s="847">
        <f t="shared" si="9"/>
        <v>0</v>
      </c>
      <c r="M51" s="25"/>
      <c r="N51" s="251"/>
      <c r="O51" s="247"/>
      <c r="P51" s="784"/>
      <c r="Q51" s="251"/>
      <c r="R51" s="247"/>
      <c r="S51" s="128">
        <f>L51*P51</f>
        <v>0</v>
      </c>
      <c r="U51" s="968"/>
      <c r="V51" s="971"/>
      <c r="W51" s="974"/>
      <c r="X51" s="829"/>
      <c r="Y51" s="832"/>
      <c r="Z51" s="840">
        <f>S51</f>
        <v>0</v>
      </c>
      <c r="AA51" s="834"/>
      <c r="AB51" s="836"/>
    </row>
    <row r="52" spans="2:29">
      <c r="B52" s="954"/>
      <c r="C52" s="32" t="s">
        <v>131</v>
      </c>
      <c r="D52" s="32" t="s">
        <v>44</v>
      </c>
      <c r="E52" s="29" t="s">
        <v>20</v>
      </c>
      <c r="F52" s="149" t="s">
        <v>20</v>
      </c>
      <c r="G52" s="252"/>
      <c r="H52" s="252"/>
      <c r="I52" s="252"/>
      <c r="J52" s="847">
        <f>'6 Meter Install Forecast-Est''s'!U18</f>
        <v>0</v>
      </c>
      <c r="K52" s="252"/>
      <c r="L52" s="847">
        <f t="shared" si="9"/>
        <v>0</v>
      </c>
      <c r="M52" s="25"/>
      <c r="N52" s="251"/>
      <c r="O52" s="251"/>
      <c r="P52" s="251"/>
      <c r="Q52" s="784"/>
      <c r="R52" s="251"/>
      <c r="S52" s="128">
        <f>L52*Q52</f>
        <v>0</v>
      </c>
      <c r="U52" s="968"/>
      <c r="V52" s="971"/>
      <c r="W52" s="974"/>
      <c r="X52" s="829"/>
      <c r="Y52" s="832"/>
      <c r="Z52" s="834"/>
      <c r="AA52" s="840">
        <f>S52</f>
        <v>0</v>
      </c>
      <c r="AB52" s="836"/>
    </row>
    <row r="53" spans="2:29" ht="13.8" thickBot="1">
      <c r="B53" s="955"/>
      <c r="C53" s="150" t="s">
        <v>323</v>
      </c>
      <c r="D53" s="150" t="s">
        <v>44</v>
      </c>
      <c r="E53" s="151" t="s">
        <v>20</v>
      </c>
      <c r="F53" s="152" t="s">
        <v>20</v>
      </c>
      <c r="G53" s="245"/>
      <c r="H53" s="245"/>
      <c r="I53" s="245"/>
      <c r="J53" s="245"/>
      <c r="K53" s="848">
        <f>'6 Meter Install Forecast-Est''s'!W18</f>
        <v>0</v>
      </c>
      <c r="L53" s="848">
        <f t="shared" si="9"/>
        <v>0</v>
      </c>
      <c r="M53" s="27"/>
      <c r="N53" s="248"/>
      <c r="O53" s="248"/>
      <c r="P53" s="248"/>
      <c r="Q53" s="248"/>
      <c r="R53" s="248"/>
      <c r="S53" s="130">
        <f>L53*R53</f>
        <v>0</v>
      </c>
      <c r="U53" s="969"/>
      <c r="V53" s="972"/>
      <c r="W53" s="975"/>
      <c r="X53" s="830"/>
      <c r="Y53" s="833"/>
      <c r="Z53" s="833"/>
      <c r="AA53" s="833"/>
      <c r="AB53" s="841">
        <f>S53</f>
        <v>0</v>
      </c>
      <c r="AC53" s="3" t="b">
        <f>W49=SUM(X49:AB53)</f>
        <v>1</v>
      </c>
    </row>
    <row r="54" spans="2:29" ht="13.2" customHeight="1">
      <c r="B54" s="953" t="s">
        <v>377</v>
      </c>
      <c r="C54" s="147" t="s">
        <v>132</v>
      </c>
      <c r="D54" s="147" t="s">
        <v>45</v>
      </c>
      <c r="E54" s="125" t="s">
        <v>20</v>
      </c>
      <c r="F54" s="125" t="s">
        <v>20</v>
      </c>
      <c r="G54" s="846">
        <f>'6 Meter Install Forecast-Est''s'!O19</f>
        <v>0</v>
      </c>
      <c r="H54" s="243"/>
      <c r="I54" s="243"/>
      <c r="J54" s="243"/>
      <c r="K54" s="243"/>
      <c r="L54" s="846">
        <f>SUM(G54:K54)</f>
        <v>0</v>
      </c>
      <c r="M54" s="126"/>
      <c r="N54" s="784"/>
      <c r="O54" s="249"/>
      <c r="P54" s="249"/>
      <c r="Q54" s="249"/>
      <c r="R54" s="249"/>
      <c r="S54" s="127">
        <f>L54*N54</f>
        <v>0</v>
      </c>
      <c r="U54" s="967" t="s">
        <v>169</v>
      </c>
      <c r="V54" s="970">
        <f>SUM(L54:L58)</f>
        <v>0</v>
      </c>
      <c r="W54" s="973">
        <f>SUM(S54:S58)</f>
        <v>0</v>
      </c>
      <c r="X54" s="839">
        <f>S54</f>
        <v>0</v>
      </c>
      <c r="Y54" s="831"/>
      <c r="Z54" s="831"/>
      <c r="AA54" s="831"/>
      <c r="AB54" s="835"/>
    </row>
    <row r="55" spans="2:29">
      <c r="B55" s="954"/>
      <c r="C55" s="32" t="s">
        <v>133</v>
      </c>
      <c r="D55" s="32" t="s">
        <v>45</v>
      </c>
      <c r="E55" s="29" t="s">
        <v>20</v>
      </c>
      <c r="F55" s="29" t="s">
        <v>20</v>
      </c>
      <c r="G55" s="244"/>
      <c r="H55" s="847">
        <f>'6 Meter Install Forecast-Est''s'!Q19</f>
        <v>0</v>
      </c>
      <c r="I55" s="244"/>
      <c r="J55" s="244"/>
      <c r="K55" s="244"/>
      <c r="L55" s="847">
        <f t="shared" ref="L55:L58" si="10">SUM(G55:K55)</f>
        <v>0</v>
      </c>
      <c r="M55" s="25"/>
      <c r="N55" s="247"/>
      <c r="O55" s="784"/>
      <c r="P55" s="247"/>
      <c r="Q55" s="247"/>
      <c r="R55" s="247"/>
      <c r="S55" s="128">
        <f>L55*O55</f>
        <v>0</v>
      </c>
      <c r="U55" s="968"/>
      <c r="V55" s="971"/>
      <c r="W55" s="974"/>
      <c r="X55" s="829"/>
      <c r="Y55" s="840">
        <f>S55</f>
        <v>0</v>
      </c>
      <c r="Z55" s="832"/>
      <c r="AA55" s="832"/>
      <c r="AB55" s="836"/>
    </row>
    <row r="56" spans="2:29">
      <c r="B56" s="954"/>
      <c r="C56" s="32" t="s">
        <v>134</v>
      </c>
      <c r="D56" s="32" t="s">
        <v>45</v>
      </c>
      <c r="E56" s="29" t="s">
        <v>20</v>
      </c>
      <c r="F56" s="29" t="s">
        <v>20</v>
      </c>
      <c r="G56" s="244"/>
      <c r="H56" s="244"/>
      <c r="I56" s="847">
        <f>'6 Meter Install Forecast-Est''s'!S19</f>
        <v>0</v>
      </c>
      <c r="J56" s="252"/>
      <c r="K56" s="244"/>
      <c r="L56" s="847">
        <f t="shared" si="10"/>
        <v>0</v>
      </c>
      <c r="M56" s="25"/>
      <c r="N56" s="251"/>
      <c r="O56" s="247"/>
      <c r="P56" s="784"/>
      <c r="Q56" s="251"/>
      <c r="R56" s="247"/>
      <c r="S56" s="128">
        <f>L56*P56</f>
        <v>0</v>
      </c>
      <c r="U56" s="968"/>
      <c r="V56" s="971"/>
      <c r="W56" s="974"/>
      <c r="X56" s="829"/>
      <c r="Y56" s="832"/>
      <c r="Z56" s="840">
        <f>S56</f>
        <v>0</v>
      </c>
      <c r="AA56" s="834"/>
      <c r="AB56" s="836"/>
    </row>
    <row r="57" spans="2:29">
      <c r="B57" s="954"/>
      <c r="C57" s="32" t="s">
        <v>135</v>
      </c>
      <c r="D57" s="32" t="s">
        <v>45</v>
      </c>
      <c r="E57" s="29" t="s">
        <v>20</v>
      </c>
      <c r="F57" s="29" t="s">
        <v>20</v>
      </c>
      <c r="G57" s="252"/>
      <c r="H57" s="252"/>
      <c r="I57" s="252"/>
      <c r="J57" s="847">
        <f>'6 Meter Install Forecast-Est''s'!U19</f>
        <v>0</v>
      </c>
      <c r="K57" s="252"/>
      <c r="L57" s="847">
        <f t="shared" si="10"/>
        <v>0</v>
      </c>
      <c r="M57" s="25"/>
      <c r="N57" s="251"/>
      <c r="O57" s="251"/>
      <c r="P57" s="251"/>
      <c r="Q57" s="784"/>
      <c r="R57" s="251"/>
      <c r="S57" s="128">
        <f>L57*Q57</f>
        <v>0</v>
      </c>
      <c r="U57" s="968"/>
      <c r="V57" s="971"/>
      <c r="W57" s="974"/>
      <c r="X57" s="829"/>
      <c r="Y57" s="832"/>
      <c r="Z57" s="834"/>
      <c r="AA57" s="840">
        <f>S57</f>
        <v>0</v>
      </c>
      <c r="AB57" s="836"/>
    </row>
    <row r="58" spans="2:29" ht="13.8" thickBot="1">
      <c r="B58" s="955"/>
      <c r="C58" s="150" t="s">
        <v>324</v>
      </c>
      <c r="D58" s="150" t="s">
        <v>45</v>
      </c>
      <c r="E58" s="151" t="s">
        <v>20</v>
      </c>
      <c r="F58" s="151" t="s">
        <v>20</v>
      </c>
      <c r="G58" s="245"/>
      <c r="H58" s="245"/>
      <c r="I58" s="245"/>
      <c r="J58" s="245"/>
      <c r="K58" s="848">
        <f>'6 Meter Install Forecast-Est''s'!W19</f>
        <v>0</v>
      </c>
      <c r="L58" s="848">
        <f t="shared" si="10"/>
        <v>0</v>
      </c>
      <c r="M58" s="27"/>
      <c r="N58" s="248"/>
      <c r="O58" s="248"/>
      <c r="P58" s="248"/>
      <c r="Q58" s="248"/>
      <c r="R58" s="248"/>
      <c r="S58" s="130">
        <f>L58*R58</f>
        <v>0</v>
      </c>
      <c r="U58" s="969"/>
      <c r="V58" s="972"/>
      <c r="W58" s="975"/>
      <c r="X58" s="830"/>
      <c r="Y58" s="833"/>
      <c r="Z58" s="833"/>
      <c r="AA58" s="833"/>
      <c r="AB58" s="841">
        <f>S58</f>
        <v>0</v>
      </c>
      <c r="AC58" s="3" t="b">
        <f>W54=SUM(X54:AB58)</f>
        <v>1</v>
      </c>
    </row>
    <row r="59" spans="2:29">
      <c r="B59" s="953" t="s">
        <v>31</v>
      </c>
      <c r="C59" s="147" t="s">
        <v>136</v>
      </c>
      <c r="D59" s="147" t="s">
        <v>46</v>
      </c>
      <c r="E59" s="125" t="s">
        <v>20</v>
      </c>
      <c r="F59" s="125" t="s">
        <v>20</v>
      </c>
      <c r="G59" s="846">
        <f>'6 Meter Install Forecast-Est''s'!O20</f>
        <v>0</v>
      </c>
      <c r="H59" s="243"/>
      <c r="I59" s="243"/>
      <c r="J59" s="243"/>
      <c r="K59" s="243"/>
      <c r="L59" s="846">
        <f>SUM(G59:K59)</f>
        <v>0</v>
      </c>
      <c r="M59" s="126"/>
      <c r="N59" s="784"/>
      <c r="O59" s="249"/>
      <c r="P59" s="249"/>
      <c r="Q59" s="249"/>
      <c r="R59" s="249"/>
      <c r="S59" s="127">
        <f>L59*N59</f>
        <v>0</v>
      </c>
      <c r="U59" s="967" t="s">
        <v>170</v>
      </c>
      <c r="V59" s="970">
        <f>SUM(L59:L63)</f>
        <v>0</v>
      </c>
      <c r="W59" s="973">
        <f>SUM(S59:S63)</f>
        <v>0</v>
      </c>
      <c r="X59" s="839">
        <f>S59</f>
        <v>0</v>
      </c>
      <c r="Y59" s="831"/>
      <c r="Z59" s="831"/>
      <c r="AA59" s="831"/>
      <c r="AB59" s="835"/>
    </row>
    <row r="60" spans="2:29">
      <c r="B60" s="954"/>
      <c r="C60" s="32" t="s">
        <v>137</v>
      </c>
      <c r="D60" s="32" t="s">
        <v>46</v>
      </c>
      <c r="E60" s="29" t="s">
        <v>20</v>
      </c>
      <c r="F60" s="29" t="s">
        <v>20</v>
      </c>
      <c r="G60" s="244"/>
      <c r="H60" s="847">
        <f>'6 Meter Install Forecast-Est''s'!Q20</f>
        <v>0</v>
      </c>
      <c r="I60" s="244"/>
      <c r="J60" s="244"/>
      <c r="K60" s="244"/>
      <c r="L60" s="847">
        <f t="shared" ref="L60:L63" si="11">SUM(G60:K60)</f>
        <v>0</v>
      </c>
      <c r="M60" s="25"/>
      <c r="N60" s="247"/>
      <c r="O60" s="784"/>
      <c r="P60" s="247"/>
      <c r="Q60" s="247"/>
      <c r="R60" s="247"/>
      <c r="S60" s="128">
        <f>L60*O60</f>
        <v>0</v>
      </c>
      <c r="U60" s="968"/>
      <c r="V60" s="971"/>
      <c r="W60" s="974"/>
      <c r="X60" s="829"/>
      <c r="Y60" s="840">
        <f>S60</f>
        <v>0</v>
      </c>
      <c r="Z60" s="832"/>
      <c r="AA60" s="832"/>
      <c r="AB60" s="836"/>
    </row>
    <row r="61" spans="2:29">
      <c r="B61" s="954"/>
      <c r="C61" s="32" t="s">
        <v>138</v>
      </c>
      <c r="D61" s="32" t="s">
        <v>46</v>
      </c>
      <c r="E61" s="29" t="s">
        <v>20</v>
      </c>
      <c r="F61" s="29" t="s">
        <v>20</v>
      </c>
      <c r="G61" s="244"/>
      <c r="H61" s="244"/>
      <c r="I61" s="847">
        <f>'6 Meter Install Forecast-Est''s'!S20</f>
        <v>0</v>
      </c>
      <c r="J61" s="252"/>
      <c r="K61" s="244"/>
      <c r="L61" s="847">
        <f t="shared" si="11"/>
        <v>0</v>
      </c>
      <c r="M61" s="25"/>
      <c r="N61" s="251"/>
      <c r="O61" s="247"/>
      <c r="P61" s="784"/>
      <c r="Q61" s="251"/>
      <c r="R61" s="247"/>
      <c r="S61" s="128">
        <f>L61*P61</f>
        <v>0</v>
      </c>
      <c r="U61" s="968"/>
      <c r="V61" s="971"/>
      <c r="W61" s="974"/>
      <c r="X61" s="829"/>
      <c r="Y61" s="832"/>
      <c r="Z61" s="840">
        <f>S61</f>
        <v>0</v>
      </c>
      <c r="AA61" s="834"/>
      <c r="AB61" s="836"/>
    </row>
    <row r="62" spans="2:29">
      <c r="B62" s="954"/>
      <c r="C62" s="32" t="s">
        <v>139</v>
      </c>
      <c r="D62" s="32" t="s">
        <v>46</v>
      </c>
      <c r="E62" s="29" t="s">
        <v>20</v>
      </c>
      <c r="F62" s="29" t="s">
        <v>20</v>
      </c>
      <c r="G62" s="252"/>
      <c r="H62" s="252"/>
      <c r="I62" s="252"/>
      <c r="J62" s="847">
        <f>'6 Meter Install Forecast-Est''s'!U20</f>
        <v>0</v>
      </c>
      <c r="K62" s="252"/>
      <c r="L62" s="847">
        <f t="shared" si="11"/>
        <v>0</v>
      </c>
      <c r="M62" s="25"/>
      <c r="N62" s="251"/>
      <c r="O62" s="251"/>
      <c r="P62" s="251"/>
      <c r="Q62" s="784"/>
      <c r="R62" s="251"/>
      <c r="S62" s="128">
        <f>L62*Q62</f>
        <v>0</v>
      </c>
      <c r="U62" s="968"/>
      <c r="V62" s="971"/>
      <c r="W62" s="974"/>
      <c r="X62" s="829"/>
      <c r="Y62" s="832"/>
      <c r="Z62" s="834"/>
      <c r="AA62" s="840">
        <f>S62</f>
        <v>0</v>
      </c>
      <c r="AB62" s="836"/>
    </row>
    <row r="63" spans="2:29" ht="13.8" thickBot="1">
      <c r="B63" s="955"/>
      <c r="C63" s="150" t="s">
        <v>325</v>
      </c>
      <c r="D63" s="150" t="s">
        <v>46</v>
      </c>
      <c r="E63" s="151" t="s">
        <v>20</v>
      </c>
      <c r="F63" s="151" t="s">
        <v>20</v>
      </c>
      <c r="G63" s="245"/>
      <c r="H63" s="245"/>
      <c r="I63" s="245"/>
      <c r="J63" s="245"/>
      <c r="K63" s="848">
        <f>'6 Meter Install Forecast-Est''s'!W20</f>
        <v>0</v>
      </c>
      <c r="L63" s="848">
        <f t="shared" si="11"/>
        <v>0</v>
      </c>
      <c r="M63" s="27"/>
      <c r="N63" s="248"/>
      <c r="O63" s="248"/>
      <c r="P63" s="248"/>
      <c r="Q63" s="248"/>
      <c r="R63" s="248"/>
      <c r="S63" s="130">
        <f>L63*R63</f>
        <v>0</v>
      </c>
      <c r="U63" s="969"/>
      <c r="V63" s="972"/>
      <c r="W63" s="975"/>
      <c r="X63" s="830"/>
      <c r="Y63" s="833"/>
      <c r="Z63" s="833"/>
      <c r="AA63" s="833"/>
      <c r="AB63" s="841">
        <f>S63</f>
        <v>0</v>
      </c>
      <c r="AC63" s="3" t="b">
        <f>W59=SUM(X59:AB63)</f>
        <v>1</v>
      </c>
    </row>
    <row r="64" spans="2:29" ht="28.35" customHeight="1" thickBot="1">
      <c r="B64" s="214" t="s">
        <v>60</v>
      </c>
      <c r="C64" s="143"/>
      <c r="D64" s="143"/>
      <c r="E64" s="144"/>
      <c r="F64" s="144"/>
      <c r="G64" s="145">
        <f t="shared" ref="G64:H64" si="12">SUM(G39:G63)</f>
        <v>0</v>
      </c>
      <c r="H64" s="145">
        <f t="shared" si="12"/>
        <v>0</v>
      </c>
      <c r="I64" s="145">
        <f>SUM(I39:I63)</f>
        <v>0</v>
      </c>
      <c r="J64" s="145">
        <f>SUM(J39:J63)</f>
        <v>0</v>
      </c>
      <c r="K64" s="145">
        <f>SUM(K39:K63)</f>
        <v>0</v>
      </c>
      <c r="L64" s="145">
        <f>SUM(G64:K64)</f>
        <v>0</v>
      </c>
      <c r="M64" s="146"/>
      <c r="N64" s="948"/>
      <c r="O64" s="949"/>
      <c r="P64" s="949"/>
      <c r="Q64" s="949"/>
      <c r="R64" s="949"/>
      <c r="S64" s="685">
        <f>SUM(S39:S63)</f>
        <v>0</v>
      </c>
      <c r="U64" s="259"/>
      <c r="V64" s="260">
        <f t="shared" ref="V64" si="13">SUM(V39:V63)</f>
        <v>0</v>
      </c>
      <c r="W64" s="258">
        <f t="shared" ref="W64" si="14">SUM(W39:W63)</f>
        <v>0</v>
      </c>
      <c r="X64" s="645">
        <f>SUM(X39:X63)</f>
        <v>0</v>
      </c>
      <c r="Y64" s="646">
        <f t="shared" ref="Y64" si="15">SUM(Y39:Y63)</f>
        <v>0</v>
      </c>
      <c r="Z64" s="646">
        <f t="shared" ref="Z64:AA64" si="16">SUM(Z39:Z63)</f>
        <v>0</v>
      </c>
      <c r="AA64" s="646">
        <f t="shared" si="16"/>
        <v>0</v>
      </c>
      <c r="AB64" s="647">
        <f t="shared" ref="AB64" si="17">SUM(AB39:AB63)</f>
        <v>0</v>
      </c>
      <c r="AC64" s="656" t="b">
        <f>W64=SUM(X64:AB64)</f>
        <v>1</v>
      </c>
    </row>
    <row r="65" spans="1:28" ht="7.65" customHeight="1"/>
    <row r="66" spans="1:28" s="4" customFormat="1" ht="17.399999999999999" customHeight="1">
      <c r="A66" s="66"/>
      <c r="B66" s="961" t="s">
        <v>404</v>
      </c>
      <c r="C66" s="961"/>
      <c r="D66" s="961"/>
      <c r="E66" s="961"/>
      <c r="F66" s="961"/>
      <c r="G66" s="961"/>
      <c r="H66" s="961"/>
      <c r="I66" s="961"/>
      <c r="J66" s="961"/>
      <c r="K66" s="962"/>
      <c r="L66" s="963"/>
      <c r="M66" s="963"/>
      <c r="N66" s="963"/>
      <c r="O66" s="963"/>
      <c r="P66" s="963"/>
      <c r="Q66" s="963"/>
      <c r="R66" s="963"/>
      <c r="S66" s="963"/>
      <c r="T66" s="963"/>
      <c r="U66" s="257"/>
      <c r="V66" s="5"/>
      <c r="W66" s="5"/>
      <c r="X66" s="644"/>
      <c r="Y66" s="644"/>
      <c r="Z66" s="644"/>
      <c r="AA66" s="644"/>
      <c r="AB66" s="644"/>
    </row>
    <row r="67" spans="1:28" s="4" customFormat="1" ht="24.6" customHeight="1">
      <c r="A67" s="66"/>
      <c r="B67" s="961" t="s">
        <v>405</v>
      </c>
      <c r="C67" s="961"/>
      <c r="D67" s="961"/>
      <c r="E67" s="961"/>
      <c r="F67" s="961"/>
      <c r="G67" s="961"/>
      <c r="H67" s="961"/>
      <c r="I67" s="961"/>
      <c r="J67" s="961"/>
      <c r="K67" s="962"/>
      <c r="L67" s="963"/>
      <c r="M67" s="963"/>
      <c r="N67" s="963"/>
      <c r="O67" s="963"/>
      <c r="P67" s="963"/>
      <c r="Q67" s="963"/>
      <c r="R67" s="963"/>
      <c r="S67" s="963"/>
      <c r="T67" s="963"/>
      <c r="U67" s="257"/>
      <c r="V67" s="5"/>
      <c r="W67" s="5"/>
      <c r="X67" s="644"/>
      <c r="Y67" s="644"/>
      <c r="Z67" s="644"/>
      <c r="AA67" s="644"/>
      <c r="AB67" s="644"/>
    </row>
    <row r="68" spans="1:28" s="4" customFormat="1" ht="31.35" customHeight="1">
      <c r="A68" s="66"/>
      <c r="B68" s="961" t="s">
        <v>406</v>
      </c>
      <c r="C68" s="961"/>
      <c r="D68" s="961"/>
      <c r="E68" s="961"/>
      <c r="F68" s="961"/>
      <c r="G68" s="961"/>
      <c r="H68" s="961"/>
      <c r="I68" s="961"/>
      <c r="J68" s="961"/>
      <c r="K68" s="962"/>
      <c r="L68" s="963"/>
      <c r="M68" s="963"/>
      <c r="N68" s="963"/>
      <c r="O68" s="963"/>
      <c r="P68" s="963"/>
      <c r="Q68" s="963"/>
      <c r="R68" s="963"/>
      <c r="S68" s="963"/>
      <c r="T68" s="963"/>
      <c r="U68" s="257"/>
      <c r="V68" s="5"/>
      <c r="W68" s="5"/>
      <c r="X68" s="644"/>
      <c r="Y68" s="644"/>
      <c r="Z68" s="644"/>
      <c r="AA68" s="644"/>
      <c r="AB68" s="644"/>
    </row>
    <row r="69" spans="1:28" s="4" customFormat="1" ht="18" customHeight="1">
      <c r="A69" s="66"/>
      <c r="B69" s="964" t="s">
        <v>407</v>
      </c>
      <c r="C69" s="965"/>
      <c r="D69" s="965"/>
      <c r="E69" s="965"/>
      <c r="F69" s="965"/>
      <c r="G69" s="965"/>
      <c r="H69" s="963"/>
      <c r="I69" s="963"/>
      <c r="J69" s="963"/>
      <c r="K69" s="963"/>
      <c r="L69" s="963"/>
      <c r="M69" s="963"/>
      <c r="N69" s="963"/>
      <c r="O69" s="963"/>
      <c r="P69" s="963"/>
      <c r="Q69" s="963"/>
      <c r="R69" s="963"/>
      <c r="S69" s="963"/>
      <c r="T69" s="963"/>
      <c r="U69" s="257"/>
      <c r="V69" s="5"/>
      <c r="W69" s="5"/>
      <c r="X69" s="644"/>
      <c r="Y69" s="644"/>
      <c r="Z69" s="644"/>
      <c r="AA69" s="644"/>
      <c r="AB69" s="644"/>
    </row>
    <row r="70" spans="1:28" s="4" customFormat="1" ht="24.6" customHeight="1">
      <c r="A70" s="66"/>
      <c r="B70" s="966" t="s">
        <v>378</v>
      </c>
      <c r="C70" s="963"/>
      <c r="D70" s="963"/>
      <c r="E70" s="963"/>
      <c r="F70" s="963"/>
      <c r="G70" s="963"/>
      <c r="H70" s="963"/>
      <c r="I70" s="963"/>
      <c r="J70" s="963"/>
      <c r="K70" s="963"/>
      <c r="L70" s="963"/>
      <c r="M70" s="963"/>
      <c r="N70" s="963"/>
      <c r="O70" s="963"/>
      <c r="P70" s="963"/>
      <c r="Q70" s="963"/>
      <c r="R70" s="963"/>
      <c r="S70" s="963"/>
      <c r="T70" s="963"/>
      <c r="U70" s="257"/>
      <c r="V70" s="5"/>
      <c r="W70" s="5"/>
      <c r="X70" s="644"/>
      <c r="Y70" s="644"/>
      <c r="Z70" s="644"/>
      <c r="AA70" s="644"/>
      <c r="AB70" s="644"/>
    </row>
  </sheetData>
  <protectedRanges>
    <protectedRange sqref="N11:R35 N39:R63" name="Range1"/>
  </protectedRanges>
  <mergeCells count="50">
    <mergeCell ref="U54:U58"/>
    <mergeCell ref="V54:V58"/>
    <mergeCell ref="W54:W58"/>
    <mergeCell ref="U59:U63"/>
    <mergeCell ref="V59:V63"/>
    <mergeCell ref="W59:W63"/>
    <mergeCell ref="U44:U48"/>
    <mergeCell ref="V44:V48"/>
    <mergeCell ref="W44:W48"/>
    <mergeCell ref="U49:U53"/>
    <mergeCell ref="V49:V53"/>
    <mergeCell ref="W49:W53"/>
    <mergeCell ref="U31:U35"/>
    <mergeCell ref="V31:V35"/>
    <mergeCell ref="W31:W35"/>
    <mergeCell ref="U39:U43"/>
    <mergeCell ref="V39:V43"/>
    <mergeCell ref="W39:W43"/>
    <mergeCell ref="U21:U25"/>
    <mergeCell ref="V21:V25"/>
    <mergeCell ref="W21:W25"/>
    <mergeCell ref="U26:U30"/>
    <mergeCell ref="V26:V30"/>
    <mergeCell ref="W26:W30"/>
    <mergeCell ref="U11:U15"/>
    <mergeCell ref="V11:V15"/>
    <mergeCell ref="W11:W15"/>
    <mergeCell ref="U16:U20"/>
    <mergeCell ref="V16:V20"/>
    <mergeCell ref="W16:W20"/>
    <mergeCell ref="B66:T66"/>
    <mergeCell ref="B67:T67"/>
    <mergeCell ref="B68:T68"/>
    <mergeCell ref="B69:T69"/>
    <mergeCell ref="B70:T70"/>
    <mergeCell ref="B1:D1"/>
    <mergeCell ref="B9:L9"/>
    <mergeCell ref="N36:R36"/>
    <mergeCell ref="N64:R64"/>
    <mergeCell ref="B16:B20"/>
    <mergeCell ref="B21:B25"/>
    <mergeCell ref="B26:B30"/>
    <mergeCell ref="B31:B35"/>
    <mergeCell ref="B39:B43"/>
    <mergeCell ref="B44:B48"/>
    <mergeCell ref="B49:B53"/>
    <mergeCell ref="B54:B58"/>
    <mergeCell ref="B59:B63"/>
    <mergeCell ref="N9:S9"/>
    <mergeCell ref="B11:B15"/>
  </mergeCells>
  <pageMargins left="0.25" right="0.25" top="0.25" bottom="0.5" header="0.3" footer="0.3"/>
  <pageSetup paperSize="5" scale="48" orientation="landscape" horizontalDpi="300" verticalDpi="300" r:id="rId1"/>
  <headerFooter>
    <oddFooter>&amp;L&amp;Z&amp;F&amp;R&amp;A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D46"/>
  <sheetViews>
    <sheetView zoomScale="80" zoomScaleNormal="80" workbookViewId="0">
      <pane xSplit="13" ySplit="10" topLeftCell="N25" activePane="bottomRight" state="frozen"/>
      <selection pane="topRight" activeCell="L1" sqref="L1"/>
      <selection pane="bottomLeft" activeCell="A10" sqref="A10"/>
      <selection pane="bottomRight" activeCell="N11" sqref="N11:Q39"/>
    </sheetView>
  </sheetViews>
  <sheetFormatPr defaultColWidth="8.88671875" defaultRowHeight="13.2"/>
  <cols>
    <col min="1" max="1" width="1.5546875" style="9" customWidth="1"/>
    <col min="2" max="2" width="45.88671875" style="20" customWidth="1"/>
    <col min="3" max="3" width="10.88671875" style="38" customWidth="1"/>
    <col min="4" max="4" width="18.44140625" style="20" customWidth="1"/>
    <col min="5" max="5" width="11.44140625" style="9" customWidth="1"/>
    <col min="6" max="6" width="8.88671875" style="9"/>
    <col min="7" max="10" width="9.44140625" style="22" customWidth="1"/>
    <col min="11" max="11" width="9.44140625" style="10" customWidth="1"/>
    <col min="12" max="12" width="10.77734375" style="23" customWidth="1"/>
    <col min="13" max="13" width="1.5546875" style="9" customWidth="1"/>
    <col min="14" max="18" width="15.5546875" style="16" customWidth="1"/>
    <col min="19" max="19" width="15.77734375" style="21" customWidth="1"/>
    <col min="20" max="20" width="3.44140625" style="3" customWidth="1"/>
    <col min="21" max="21" width="13.88671875" style="3" customWidth="1"/>
    <col min="22" max="22" width="8.5546875" style="3" customWidth="1"/>
    <col min="23" max="23" width="8" style="3" customWidth="1"/>
    <col min="24" max="24" width="15.77734375" style="3" customWidth="1"/>
    <col min="25" max="29" width="12.77734375" style="3" customWidth="1"/>
    <col min="30" max="30" width="6.77734375" style="3" customWidth="1"/>
    <col min="31" max="16384" width="8.88671875" style="3"/>
  </cols>
  <sheetData>
    <row r="1" spans="1:30">
      <c r="B1" s="942" t="s">
        <v>36</v>
      </c>
      <c r="C1" s="942"/>
      <c r="D1" s="942"/>
      <c r="G1" s="35"/>
      <c r="H1" s="35"/>
      <c r="I1" s="35"/>
      <c r="J1" s="35"/>
      <c r="K1" s="35"/>
      <c r="L1" s="35"/>
      <c r="M1" s="13"/>
      <c r="S1" s="41"/>
    </row>
    <row r="2" spans="1:30">
      <c r="B2" s="607" t="str">
        <f>'Respondent Info &amp; Instructions'!B2</f>
        <v>Scenario 1: End Date 6.30.26</v>
      </c>
      <c r="C2" s="611"/>
      <c r="D2" s="605"/>
      <c r="G2" s="35"/>
      <c r="H2" s="35"/>
      <c r="I2" s="35"/>
      <c r="J2" s="35"/>
      <c r="K2" s="35"/>
      <c r="L2" s="35"/>
      <c r="M2" s="13"/>
      <c r="S2" s="41"/>
    </row>
    <row r="3" spans="1:30">
      <c r="B3" s="851" t="s">
        <v>366</v>
      </c>
      <c r="C3" s="852"/>
      <c r="D3" s="36">
        <f>company</f>
        <v>0</v>
      </c>
      <c r="G3" s="35"/>
      <c r="H3" s="35"/>
      <c r="I3" s="35"/>
      <c r="J3" s="35"/>
      <c r="K3" s="35"/>
      <c r="L3" s="35"/>
      <c r="M3" s="13"/>
      <c r="S3" s="41"/>
    </row>
    <row r="4" spans="1:30">
      <c r="B4" s="851" t="s">
        <v>2</v>
      </c>
      <c r="C4" s="852"/>
      <c r="D4" s="37">
        <f>date</f>
        <v>0</v>
      </c>
      <c r="E4" s="35"/>
      <c r="F4" s="35"/>
      <c r="G4" s="35"/>
      <c r="H4" s="35"/>
      <c r="I4" s="35"/>
      <c r="J4" s="35"/>
      <c r="K4" s="35"/>
      <c r="L4" s="35"/>
      <c r="M4" s="13"/>
      <c r="S4" s="41"/>
    </row>
    <row r="5" spans="1:30">
      <c r="B5" s="9"/>
      <c r="C5" s="11"/>
      <c r="D5" s="231"/>
      <c r="G5" s="43"/>
      <c r="H5" s="33"/>
      <c r="I5" s="33"/>
      <c r="J5" s="33"/>
      <c r="K5" s="33"/>
      <c r="L5" s="33"/>
      <c r="M5" s="13"/>
      <c r="N5" s="33"/>
      <c r="O5" s="33"/>
      <c r="P5" s="33"/>
      <c r="Q5" s="33"/>
      <c r="R5" s="33"/>
      <c r="S5" s="41"/>
    </row>
    <row r="6" spans="1:30">
      <c r="B6" s="60" t="s">
        <v>3</v>
      </c>
      <c r="C6" s="61"/>
      <c r="D6" s="892"/>
      <c r="E6" s="62"/>
      <c r="F6" s="22"/>
      <c r="K6" s="33"/>
      <c r="L6" s="33"/>
      <c r="M6" s="13"/>
      <c r="N6" s="22"/>
      <c r="O6" s="22"/>
      <c r="P6" s="22"/>
      <c r="Q6" s="22"/>
      <c r="R6" s="22"/>
      <c r="S6" s="41"/>
    </row>
    <row r="7" spans="1:30">
      <c r="B7" s="895" t="s">
        <v>298</v>
      </c>
      <c r="C7" s="896"/>
      <c r="D7" s="893" t="s">
        <v>373</v>
      </c>
      <c r="E7" s="894"/>
      <c r="F7" s="33"/>
      <c r="G7" s="33"/>
      <c r="H7" s="33"/>
      <c r="I7" s="33"/>
      <c r="J7" s="33"/>
      <c r="K7" s="33"/>
      <c r="L7" s="33"/>
      <c r="N7" s="33"/>
      <c r="O7" s="33"/>
      <c r="P7" s="33"/>
      <c r="Q7" s="33"/>
      <c r="R7" s="33"/>
    </row>
    <row r="8" spans="1:30" ht="13.8" thickBot="1">
      <c r="G8" s="33"/>
      <c r="H8" s="33"/>
      <c r="I8" s="33"/>
      <c r="J8" s="33"/>
      <c r="K8" s="33"/>
      <c r="L8" s="33"/>
      <c r="N8" s="34"/>
      <c r="O8" s="34"/>
      <c r="P8" s="34"/>
      <c r="Q8" s="34"/>
      <c r="R8" s="34"/>
    </row>
    <row r="9" spans="1:30" ht="18" thickBot="1">
      <c r="B9" s="943" t="s">
        <v>25</v>
      </c>
      <c r="C9" s="944"/>
      <c r="D9" s="944"/>
      <c r="E9" s="944"/>
      <c r="F9" s="944"/>
      <c r="G9" s="944"/>
      <c r="H9" s="944"/>
      <c r="I9" s="944"/>
      <c r="J9" s="944"/>
      <c r="K9" s="944"/>
      <c r="L9" s="945"/>
      <c r="M9" s="39"/>
      <c r="N9" s="956" t="s">
        <v>39</v>
      </c>
      <c r="O9" s="957"/>
      <c r="P9" s="957"/>
      <c r="Q9" s="957"/>
      <c r="R9" s="957"/>
      <c r="S9" s="958"/>
      <c r="U9" s="321"/>
      <c r="V9" s="308" t="s">
        <v>172</v>
      </c>
      <c r="W9" s="308"/>
      <c r="X9" s="322"/>
      <c r="Y9" s="308"/>
      <c r="Z9" s="308"/>
      <c r="AA9" s="308" t="s">
        <v>348</v>
      </c>
      <c r="AB9" s="308"/>
      <c r="AC9" s="322"/>
    </row>
    <row r="10" spans="1:30" s="8" customFormat="1" ht="71.400000000000006" customHeight="1" thickBot="1">
      <c r="A10" s="20"/>
      <c r="B10" s="304" t="s">
        <v>82</v>
      </c>
      <c r="C10" s="256" t="s">
        <v>33</v>
      </c>
      <c r="D10" s="305" t="s">
        <v>18</v>
      </c>
      <c r="E10" s="306" t="s">
        <v>23</v>
      </c>
      <c r="F10" s="306" t="s">
        <v>17</v>
      </c>
      <c r="G10" s="139" t="s">
        <v>390</v>
      </c>
      <c r="H10" s="139" t="s">
        <v>389</v>
      </c>
      <c r="I10" s="139" t="s">
        <v>391</v>
      </c>
      <c r="J10" s="139" t="s">
        <v>392</v>
      </c>
      <c r="K10" s="139" t="s">
        <v>388</v>
      </c>
      <c r="L10" s="853" t="s">
        <v>393</v>
      </c>
      <c r="M10" s="123"/>
      <c r="N10" s="849" t="s">
        <v>367</v>
      </c>
      <c r="O10" s="849" t="s">
        <v>368</v>
      </c>
      <c r="P10" s="849" t="s">
        <v>369</v>
      </c>
      <c r="Q10" s="849" t="s">
        <v>370</v>
      </c>
      <c r="R10" s="849" t="s">
        <v>371</v>
      </c>
      <c r="S10" s="850" t="s">
        <v>372</v>
      </c>
      <c r="U10" s="650" t="s">
        <v>159</v>
      </c>
      <c r="V10" s="140" t="s">
        <v>19</v>
      </c>
      <c r="W10" s="261" t="s">
        <v>178</v>
      </c>
      <c r="X10" s="142" t="s">
        <v>395</v>
      </c>
      <c r="Y10" s="650">
        <v>2023</v>
      </c>
      <c r="Z10" s="140">
        <v>2024</v>
      </c>
      <c r="AA10" s="140">
        <v>2025</v>
      </c>
      <c r="AB10" s="140">
        <v>2025</v>
      </c>
      <c r="AC10" s="696">
        <v>2027</v>
      </c>
    </row>
    <row r="11" spans="1:30">
      <c r="B11" s="981" t="s">
        <v>245</v>
      </c>
      <c r="C11" s="124" t="s">
        <v>140</v>
      </c>
      <c r="D11" s="125" t="s">
        <v>40</v>
      </c>
      <c r="E11" s="125" t="s">
        <v>20</v>
      </c>
      <c r="F11" s="125" t="s">
        <v>20</v>
      </c>
      <c r="G11" s="846">
        <f>('2A Static (SM)+Comms Mod Instal'!G11+'2A Static (SM)+Comms Mod Instal'!G16+'2A Static (SM)+Comms Mod Instal'!G21)*W11</f>
        <v>0</v>
      </c>
      <c r="H11" s="263"/>
      <c r="I11" s="263"/>
      <c r="J11" s="263"/>
      <c r="K11" s="263"/>
      <c r="L11" s="846">
        <f>SUM(G11:K11)</f>
        <v>0</v>
      </c>
      <c r="M11" s="126"/>
      <c r="N11" s="789"/>
      <c r="O11" s="249"/>
      <c r="P11" s="249"/>
      <c r="Q11" s="249"/>
      <c r="R11" s="249"/>
      <c r="S11" s="127">
        <f>L11*N11</f>
        <v>0</v>
      </c>
      <c r="U11" s="967" t="s">
        <v>173</v>
      </c>
      <c r="V11" s="970">
        <f>SUM(L11:L15)</f>
        <v>0</v>
      </c>
      <c r="W11" s="986">
        <v>3.5000000000000003E-2</v>
      </c>
      <c r="X11" s="973">
        <f>SUM(S11:S15)</f>
        <v>0</v>
      </c>
      <c r="Y11" s="839">
        <f>S11</f>
        <v>0</v>
      </c>
      <c r="Z11" s="831"/>
      <c r="AA11" s="831"/>
      <c r="AB11" s="831"/>
      <c r="AC11" s="843"/>
    </row>
    <row r="12" spans="1:30">
      <c r="B12" s="982"/>
      <c r="C12" s="42" t="s">
        <v>141</v>
      </c>
      <c r="D12" s="29" t="s">
        <v>40</v>
      </c>
      <c r="E12" s="29" t="s">
        <v>20</v>
      </c>
      <c r="F12" s="29" t="s">
        <v>20</v>
      </c>
      <c r="G12" s="244"/>
      <c r="H12" s="847">
        <f>('2A Static (SM)+Comms Mod Instal'!H12+'2A Static (SM)+Comms Mod Instal'!H17+'2A Static (SM)+Comms Mod Instal'!H22)*W11</f>
        <v>0</v>
      </c>
      <c r="I12" s="244"/>
      <c r="J12" s="244"/>
      <c r="K12" s="244"/>
      <c r="L12" s="847">
        <f t="shared" ref="L12:L15" si="0">SUM(G12:K12)</f>
        <v>0</v>
      </c>
      <c r="M12" s="25"/>
      <c r="N12" s="253"/>
      <c r="O12" s="784"/>
      <c r="P12" s="247"/>
      <c r="Q12" s="247"/>
      <c r="R12" s="247"/>
      <c r="S12" s="128">
        <f>L12*O12</f>
        <v>0</v>
      </c>
      <c r="U12" s="968"/>
      <c r="V12" s="971"/>
      <c r="W12" s="987"/>
      <c r="X12" s="974"/>
      <c r="Y12" s="829"/>
      <c r="Z12" s="840">
        <f>S12</f>
        <v>0</v>
      </c>
      <c r="AA12" s="832"/>
      <c r="AB12" s="832"/>
      <c r="AC12" s="844"/>
    </row>
    <row r="13" spans="1:30">
      <c r="B13" s="982"/>
      <c r="C13" s="42" t="s">
        <v>142</v>
      </c>
      <c r="D13" s="29" t="s">
        <v>40</v>
      </c>
      <c r="E13" s="29" t="s">
        <v>20</v>
      </c>
      <c r="F13" s="29" t="s">
        <v>20</v>
      </c>
      <c r="G13" s="244"/>
      <c r="H13" s="244"/>
      <c r="I13" s="847">
        <f>('2A Static (SM)+Comms Mod Instal'!I13+'2A Static (SM)+Comms Mod Instal'!I18+'2A Static (SM)+Comms Mod Instal'!I23)*W11</f>
        <v>0</v>
      </c>
      <c r="J13" s="244"/>
      <c r="K13" s="244"/>
      <c r="L13" s="847">
        <f t="shared" si="0"/>
        <v>0</v>
      </c>
      <c r="M13" s="26"/>
      <c r="N13" s="253"/>
      <c r="O13" s="247"/>
      <c r="P13" s="784"/>
      <c r="Q13" s="247"/>
      <c r="R13" s="247"/>
      <c r="S13" s="128">
        <f>L13*P13</f>
        <v>0</v>
      </c>
      <c r="U13" s="968"/>
      <c r="V13" s="971"/>
      <c r="W13" s="987"/>
      <c r="X13" s="974"/>
      <c r="Y13" s="829"/>
      <c r="Z13" s="832"/>
      <c r="AA13" s="840">
        <f>S13</f>
        <v>0</v>
      </c>
      <c r="AB13" s="834"/>
      <c r="AC13" s="844"/>
    </row>
    <row r="14" spans="1:30">
      <c r="B14" s="982"/>
      <c r="C14" s="42" t="s">
        <v>328</v>
      </c>
      <c r="D14" s="29" t="s">
        <v>40</v>
      </c>
      <c r="E14" s="29" t="s">
        <v>20</v>
      </c>
      <c r="F14" s="29" t="s">
        <v>20</v>
      </c>
      <c r="G14" s="252"/>
      <c r="H14" s="252"/>
      <c r="I14" s="252"/>
      <c r="J14" s="847">
        <f>('2A Static (SM)+Comms Mod Instal'!J14+'2A Static (SM)+Comms Mod Instal'!J19+'2A Static (SM)+Comms Mod Instal'!J24)*W11</f>
        <v>0</v>
      </c>
      <c r="K14" s="252"/>
      <c r="L14" s="847">
        <f t="shared" si="0"/>
        <v>0</v>
      </c>
      <c r="M14" s="25"/>
      <c r="N14" s="815"/>
      <c r="O14" s="251"/>
      <c r="P14" s="251"/>
      <c r="Q14" s="788"/>
      <c r="R14" s="251"/>
      <c r="S14" s="128">
        <f>L14*Q14</f>
        <v>0</v>
      </c>
      <c r="U14" s="968"/>
      <c r="V14" s="971"/>
      <c r="W14" s="987"/>
      <c r="X14" s="974"/>
      <c r="Y14" s="829"/>
      <c r="Z14" s="832"/>
      <c r="AA14" s="834"/>
      <c r="AB14" s="840">
        <f>S14</f>
        <v>0</v>
      </c>
      <c r="AC14" s="844"/>
    </row>
    <row r="15" spans="1:30" ht="13.8" thickBot="1">
      <c r="B15" s="983"/>
      <c r="C15" s="129" t="s">
        <v>329</v>
      </c>
      <c r="D15" s="150" t="s">
        <v>40</v>
      </c>
      <c r="E15" s="150" t="s">
        <v>20</v>
      </c>
      <c r="F15" s="150" t="s">
        <v>20</v>
      </c>
      <c r="G15" s="245"/>
      <c r="H15" s="245"/>
      <c r="I15" s="245"/>
      <c r="J15" s="245"/>
      <c r="K15" s="848">
        <f>('2A Static (SM)+Comms Mod Instal'!K15+'2A Static (SM)+Comms Mod Instal'!K20+'2A Static (SM)+Comms Mod Instal'!K25)*W11</f>
        <v>0</v>
      </c>
      <c r="L15" s="848">
        <f t="shared" si="0"/>
        <v>0</v>
      </c>
      <c r="M15" s="234"/>
      <c r="N15" s="248"/>
      <c r="O15" s="248"/>
      <c r="P15" s="248"/>
      <c r="Q15" s="248"/>
      <c r="R15" s="248"/>
      <c r="S15" s="130">
        <f>L15*R15</f>
        <v>0</v>
      </c>
      <c r="T15" s="229"/>
      <c r="U15" s="969"/>
      <c r="V15" s="972"/>
      <c r="W15" s="988"/>
      <c r="X15" s="975"/>
      <c r="Y15" s="830"/>
      <c r="Z15" s="833"/>
      <c r="AA15" s="833"/>
      <c r="AB15" s="833"/>
      <c r="AC15" s="845">
        <f>S15</f>
        <v>0</v>
      </c>
      <c r="AD15" s="3" t="b">
        <f>X11=SUM(Y11:AC15)</f>
        <v>1</v>
      </c>
    </row>
    <row r="16" spans="1:30" ht="13.2" customHeight="1">
      <c r="B16" s="981" t="s">
        <v>246</v>
      </c>
      <c r="C16" s="124" t="s">
        <v>143</v>
      </c>
      <c r="D16" s="125" t="s">
        <v>41</v>
      </c>
      <c r="E16" s="125" t="s">
        <v>20</v>
      </c>
      <c r="F16" s="125" t="s">
        <v>20</v>
      </c>
      <c r="G16" s="846">
        <f>('2A Static (SM)+Comms Mod Instal'!G26+'2A Static (SM)+Comms Mod Instal'!G31)*W16</f>
        <v>0</v>
      </c>
      <c r="H16" s="263"/>
      <c r="I16" s="263"/>
      <c r="J16" s="263"/>
      <c r="K16" s="263"/>
      <c r="L16" s="846">
        <f>SUM(G16:K16)</f>
        <v>0</v>
      </c>
      <c r="M16" s="126"/>
      <c r="N16" s="789"/>
      <c r="O16" s="249"/>
      <c r="P16" s="249"/>
      <c r="Q16" s="249"/>
      <c r="R16" s="249"/>
      <c r="S16" s="127">
        <f>L16*N16</f>
        <v>0</v>
      </c>
      <c r="U16" s="967" t="s">
        <v>174</v>
      </c>
      <c r="V16" s="970">
        <f>SUM(L16:L20)</f>
        <v>0</v>
      </c>
      <c r="W16" s="986">
        <v>0.1</v>
      </c>
      <c r="X16" s="973">
        <f>SUM(S16:S20)</f>
        <v>0</v>
      </c>
      <c r="Y16" s="839">
        <f t="shared" ref="Y16" si="1">S16</f>
        <v>0</v>
      </c>
      <c r="Z16" s="831"/>
      <c r="AA16" s="831"/>
      <c r="AB16" s="831"/>
      <c r="AC16" s="843"/>
    </row>
    <row r="17" spans="2:30">
      <c r="B17" s="977"/>
      <c r="C17" s="42" t="s">
        <v>144</v>
      </c>
      <c r="D17" s="29" t="s">
        <v>41</v>
      </c>
      <c r="E17" s="29" t="s">
        <v>20</v>
      </c>
      <c r="F17" s="29" t="s">
        <v>20</v>
      </c>
      <c r="G17" s="244"/>
      <c r="H17" s="847">
        <f>('2A Static (SM)+Comms Mod Instal'!H27+'2A Static (SM)+Comms Mod Instal'!H32)*W16</f>
        <v>0</v>
      </c>
      <c r="I17" s="244"/>
      <c r="J17" s="244"/>
      <c r="K17" s="244"/>
      <c r="L17" s="847">
        <f t="shared" ref="L17:L20" si="2">SUM(G17:K17)</f>
        <v>0</v>
      </c>
      <c r="M17" s="25"/>
      <c r="N17" s="253"/>
      <c r="O17" s="784"/>
      <c r="P17" s="247"/>
      <c r="Q17" s="247"/>
      <c r="R17" s="247"/>
      <c r="S17" s="128">
        <f>L17*O17</f>
        <v>0</v>
      </c>
      <c r="U17" s="968"/>
      <c r="V17" s="971"/>
      <c r="W17" s="987"/>
      <c r="X17" s="974"/>
      <c r="Y17" s="829"/>
      <c r="Z17" s="840">
        <f t="shared" ref="Z17" si="3">S17</f>
        <v>0</v>
      </c>
      <c r="AA17" s="832"/>
      <c r="AB17" s="832"/>
      <c r="AC17" s="844"/>
    </row>
    <row r="18" spans="2:30">
      <c r="B18" s="977"/>
      <c r="C18" s="42" t="s">
        <v>145</v>
      </c>
      <c r="D18" s="29" t="s">
        <v>41</v>
      </c>
      <c r="E18" s="29" t="s">
        <v>20</v>
      </c>
      <c r="F18" s="29" t="s">
        <v>20</v>
      </c>
      <c r="G18" s="244"/>
      <c r="H18" s="244"/>
      <c r="I18" s="847">
        <f>('2A Static (SM)+Comms Mod Instal'!I28+'2A Static (SM)+Comms Mod Instal'!I33)*W16</f>
        <v>0</v>
      </c>
      <c r="J18" s="244"/>
      <c r="K18" s="244"/>
      <c r="L18" s="847">
        <f t="shared" si="2"/>
        <v>0</v>
      </c>
      <c r="M18" s="26"/>
      <c r="N18" s="253"/>
      <c r="O18" s="247"/>
      <c r="P18" s="784"/>
      <c r="Q18" s="247"/>
      <c r="R18" s="247"/>
      <c r="S18" s="128">
        <f>L18*P18</f>
        <v>0</v>
      </c>
      <c r="U18" s="968"/>
      <c r="V18" s="971"/>
      <c r="W18" s="987"/>
      <c r="X18" s="974"/>
      <c r="Y18" s="829"/>
      <c r="Z18" s="832"/>
      <c r="AA18" s="840">
        <f t="shared" ref="AA18" si="4">S18</f>
        <v>0</v>
      </c>
      <c r="AB18" s="834"/>
      <c r="AC18" s="844"/>
    </row>
    <row r="19" spans="2:30">
      <c r="B19" s="977"/>
      <c r="C19" s="42" t="s">
        <v>146</v>
      </c>
      <c r="D19" s="29" t="s">
        <v>41</v>
      </c>
      <c r="E19" s="29" t="s">
        <v>20</v>
      </c>
      <c r="F19" s="29" t="s">
        <v>20</v>
      </c>
      <c r="G19" s="252"/>
      <c r="H19" s="252"/>
      <c r="I19" s="252"/>
      <c r="J19" s="847">
        <f>('2A Static (SM)+Comms Mod Instal'!J29+'2A Static (SM)+Comms Mod Instal'!J34)*W16</f>
        <v>0</v>
      </c>
      <c r="K19" s="252"/>
      <c r="L19" s="847">
        <f t="shared" si="2"/>
        <v>0</v>
      </c>
      <c r="M19" s="25"/>
      <c r="N19" s="815"/>
      <c r="O19" s="251"/>
      <c r="P19" s="251"/>
      <c r="Q19" s="788"/>
      <c r="R19" s="251"/>
      <c r="S19" s="128">
        <f>L19*Q19</f>
        <v>0</v>
      </c>
      <c r="U19" s="968"/>
      <c r="V19" s="971"/>
      <c r="W19" s="987"/>
      <c r="X19" s="974"/>
      <c r="Y19" s="829"/>
      <c r="Z19" s="832"/>
      <c r="AA19" s="834"/>
      <c r="AB19" s="840">
        <f>S19</f>
        <v>0</v>
      </c>
      <c r="AC19" s="844"/>
    </row>
    <row r="20" spans="2:30" ht="13.8" thickBot="1">
      <c r="B20" s="978"/>
      <c r="C20" s="129" t="s">
        <v>330</v>
      </c>
      <c r="D20" s="151" t="s">
        <v>41</v>
      </c>
      <c r="E20" s="151" t="s">
        <v>20</v>
      </c>
      <c r="F20" s="151" t="s">
        <v>20</v>
      </c>
      <c r="G20" s="245"/>
      <c r="H20" s="245"/>
      <c r="I20" s="245"/>
      <c r="J20" s="245"/>
      <c r="K20" s="848">
        <f>('2A Static (SM)+Comms Mod Instal'!K30+'2A Static (SM)+Comms Mod Instal'!K35)*W16</f>
        <v>0</v>
      </c>
      <c r="L20" s="848">
        <f t="shared" si="2"/>
        <v>0</v>
      </c>
      <c r="M20" s="132"/>
      <c r="N20" s="255"/>
      <c r="O20" s="248"/>
      <c r="P20" s="248"/>
      <c r="Q20" s="248"/>
      <c r="R20" s="248"/>
      <c r="S20" s="130">
        <f>L20*R20</f>
        <v>0</v>
      </c>
      <c r="U20" s="969"/>
      <c r="V20" s="972"/>
      <c r="W20" s="988"/>
      <c r="X20" s="975"/>
      <c r="Y20" s="830"/>
      <c r="Z20" s="833"/>
      <c r="AA20" s="833"/>
      <c r="AB20" s="833"/>
      <c r="AC20" s="845">
        <f t="shared" ref="AC20" si="5">S20</f>
        <v>0</v>
      </c>
      <c r="AD20" s="3" t="b">
        <f>X16=SUM(Y16:AC20)</f>
        <v>1</v>
      </c>
    </row>
    <row r="21" spans="2:30">
      <c r="B21" s="981" t="s">
        <v>247</v>
      </c>
      <c r="C21" s="124" t="s">
        <v>147</v>
      </c>
      <c r="D21" s="131" t="s">
        <v>26</v>
      </c>
      <c r="E21" s="125" t="s">
        <v>20</v>
      </c>
      <c r="F21" s="125" t="s">
        <v>20</v>
      </c>
      <c r="G21" s="846">
        <f>('2A Static (SM)+Comms Mod Instal'!$G$11+'2A Static (SM)+Comms Mod Instal'!$G$16+'2A Static (SM)+Comms Mod Instal'!$G$21+'2A Static (SM)+Comms Mod Instal'!$G$26+'2A Static (SM)+Comms Mod Instal'!$G$31)*W21</f>
        <v>0</v>
      </c>
      <c r="H21" s="263"/>
      <c r="I21" s="263"/>
      <c r="J21" s="263"/>
      <c r="K21" s="243"/>
      <c r="L21" s="846">
        <f>SUM(G21:K21)</f>
        <v>0</v>
      </c>
      <c r="M21" s="126"/>
      <c r="N21" s="789"/>
      <c r="O21" s="249"/>
      <c r="P21" s="249"/>
      <c r="Q21" s="249"/>
      <c r="R21" s="249"/>
      <c r="S21" s="127">
        <f>L21*N21</f>
        <v>0</v>
      </c>
      <c r="U21" s="967" t="s">
        <v>175</v>
      </c>
      <c r="V21" s="970">
        <f>SUM(L21:L25)</f>
        <v>0</v>
      </c>
      <c r="W21" s="986">
        <v>5.2900000000000003E-2</v>
      </c>
      <c r="X21" s="973">
        <f>SUM(S21:S25)</f>
        <v>0</v>
      </c>
      <c r="Y21" s="839">
        <f t="shared" ref="Y21" si="6">S21</f>
        <v>0</v>
      </c>
      <c r="Z21" s="831"/>
      <c r="AA21" s="831"/>
      <c r="AB21" s="831"/>
      <c r="AC21" s="843"/>
    </row>
    <row r="22" spans="2:30">
      <c r="B22" s="984"/>
      <c r="C22" s="42" t="s">
        <v>148</v>
      </c>
      <c r="D22" s="30" t="s">
        <v>26</v>
      </c>
      <c r="E22" s="29" t="s">
        <v>20</v>
      </c>
      <c r="F22" s="29" t="s">
        <v>20</v>
      </c>
      <c r="G22" s="244"/>
      <c r="H22" s="847">
        <f>('2A Static (SM)+Comms Mod Instal'!$H$12+'2A Static (SM)+Comms Mod Instal'!$H$17+'2A Static (SM)+Comms Mod Instal'!$H$22+'2A Static (SM)+Comms Mod Instal'!$H$27+'2A Static (SM)+Comms Mod Instal'!$H$32)*W21</f>
        <v>0</v>
      </c>
      <c r="I22" s="252"/>
      <c r="J22" s="252"/>
      <c r="K22" s="244"/>
      <c r="L22" s="847">
        <f t="shared" ref="L22:L25" si="7">SUM(G22:K22)</f>
        <v>0</v>
      </c>
      <c r="M22" s="25"/>
      <c r="N22" s="253"/>
      <c r="O22" s="784"/>
      <c r="P22" s="247"/>
      <c r="Q22" s="247"/>
      <c r="R22" s="247"/>
      <c r="S22" s="128">
        <f>L22*O22</f>
        <v>0</v>
      </c>
      <c r="U22" s="968"/>
      <c r="V22" s="971"/>
      <c r="W22" s="987"/>
      <c r="X22" s="974"/>
      <c r="Y22" s="829"/>
      <c r="Z22" s="840">
        <f t="shared" ref="Z22" si="8">S22</f>
        <v>0</v>
      </c>
      <c r="AA22" s="832"/>
      <c r="AB22" s="832"/>
      <c r="AC22" s="844"/>
    </row>
    <row r="23" spans="2:30">
      <c r="B23" s="984"/>
      <c r="C23" s="42" t="s">
        <v>149</v>
      </c>
      <c r="D23" s="30" t="s">
        <v>26</v>
      </c>
      <c r="E23" s="29" t="s">
        <v>20</v>
      </c>
      <c r="F23" s="29" t="s">
        <v>20</v>
      </c>
      <c r="G23" s="244"/>
      <c r="H23" s="244"/>
      <c r="I23" s="847">
        <f>('2A Static (SM)+Comms Mod Instal'!$I$13+'2A Static (SM)+Comms Mod Instal'!$I$18+'2A Static (SM)+Comms Mod Instal'!$I$23+'2A Static (SM)+Comms Mod Instal'!$I$28+'2A Static (SM)+Comms Mod Instal'!$I$33)*W21</f>
        <v>0</v>
      </c>
      <c r="J23" s="252"/>
      <c r="K23" s="252"/>
      <c r="L23" s="847">
        <f t="shared" si="7"/>
        <v>0</v>
      </c>
      <c r="M23" s="25"/>
      <c r="N23" s="253"/>
      <c r="O23" s="247"/>
      <c r="P23" s="784"/>
      <c r="Q23" s="247"/>
      <c r="R23" s="247"/>
      <c r="S23" s="128">
        <f>L23*P23</f>
        <v>0</v>
      </c>
      <c r="U23" s="968"/>
      <c r="V23" s="971"/>
      <c r="W23" s="987"/>
      <c r="X23" s="974"/>
      <c r="Y23" s="829"/>
      <c r="Z23" s="832"/>
      <c r="AA23" s="840">
        <f t="shared" ref="AA23" si="9">S23</f>
        <v>0</v>
      </c>
      <c r="AB23" s="834"/>
      <c r="AC23" s="844"/>
    </row>
    <row r="24" spans="2:30">
      <c r="B24" s="984"/>
      <c r="C24" s="42" t="s">
        <v>150</v>
      </c>
      <c r="D24" s="30" t="s">
        <v>26</v>
      </c>
      <c r="E24" s="29" t="s">
        <v>20</v>
      </c>
      <c r="F24" s="29" t="s">
        <v>20</v>
      </c>
      <c r="G24" s="252"/>
      <c r="H24" s="252"/>
      <c r="I24" s="252"/>
      <c r="J24" s="847">
        <f>('2A Static (SM)+Comms Mod Instal'!$I$13+'2A Static (SM)+Comms Mod Instal'!$I$18+'2A Static (SM)+Comms Mod Instal'!$I$23+'2A Static (SM)+Comms Mod Instal'!$I$28+'2A Static (SM)+Comms Mod Instal'!$I$33)*W21</f>
        <v>0</v>
      </c>
      <c r="K24" s="252"/>
      <c r="L24" s="847">
        <f t="shared" si="7"/>
        <v>0</v>
      </c>
      <c r="M24" s="25"/>
      <c r="N24" s="815"/>
      <c r="O24" s="251"/>
      <c r="P24" s="251"/>
      <c r="Q24" s="788"/>
      <c r="R24" s="251"/>
      <c r="S24" s="128">
        <f>L24*Q24</f>
        <v>0</v>
      </c>
      <c r="U24" s="968"/>
      <c r="V24" s="971"/>
      <c r="W24" s="987"/>
      <c r="X24" s="974"/>
      <c r="Y24" s="829"/>
      <c r="Z24" s="832"/>
      <c r="AA24" s="834"/>
      <c r="AB24" s="840">
        <f>S24</f>
        <v>0</v>
      </c>
      <c r="AC24" s="844"/>
    </row>
    <row r="25" spans="2:30" ht="13.8" thickBot="1">
      <c r="B25" s="985"/>
      <c r="C25" s="129" t="s">
        <v>331</v>
      </c>
      <c r="D25" s="250" t="s">
        <v>26</v>
      </c>
      <c r="E25" s="150" t="s">
        <v>20</v>
      </c>
      <c r="F25" s="150" t="s">
        <v>20</v>
      </c>
      <c r="G25" s="245"/>
      <c r="H25" s="245"/>
      <c r="I25" s="245"/>
      <c r="J25" s="245"/>
      <c r="K25" s="848">
        <f>('2A Static (SM)+Comms Mod Instal'!$K$15+'2A Static (SM)+Comms Mod Instal'!$K$20+'2A Static (SM)+Comms Mod Instal'!$K$25+'2A Static (SM)+Comms Mod Instal'!$K$30+'2A Static (SM)+Comms Mod Instal'!$K$35)*W21</f>
        <v>0</v>
      </c>
      <c r="L25" s="848">
        <f t="shared" si="7"/>
        <v>0</v>
      </c>
      <c r="M25" s="132"/>
      <c r="N25" s="255"/>
      <c r="O25" s="248"/>
      <c r="P25" s="248"/>
      <c r="Q25" s="248"/>
      <c r="R25" s="248"/>
      <c r="S25" s="130">
        <f>L25*R25</f>
        <v>0</v>
      </c>
      <c r="U25" s="969"/>
      <c r="V25" s="972"/>
      <c r="W25" s="988"/>
      <c r="X25" s="975"/>
      <c r="Y25" s="830"/>
      <c r="Z25" s="833"/>
      <c r="AA25" s="833"/>
      <c r="AB25" s="833"/>
      <c r="AC25" s="845">
        <f t="shared" ref="AC25" si="10">S25</f>
        <v>0</v>
      </c>
      <c r="AD25" s="3" t="b">
        <f>X21=SUM(Y21:AC25)</f>
        <v>1</v>
      </c>
    </row>
    <row r="26" spans="2:30" ht="13.2" customHeight="1">
      <c r="B26" s="976" t="s">
        <v>248</v>
      </c>
      <c r="C26" s="124" t="s">
        <v>151</v>
      </c>
      <c r="D26" s="133" t="s">
        <v>26</v>
      </c>
      <c r="E26" s="125" t="s">
        <v>20</v>
      </c>
      <c r="F26" s="125" t="s">
        <v>20</v>
      </c>
      <c r="G26" s="846">
        <f>('2A Static (SM)+Comms Mod Instal'!$G$11+'2A Static (SM)+Comms Mod Instal'!$G$16+'2A Static (SM)+Comms Mod Instal'!$G$21+'2A Static (SM)+Comms Mod Instal'!$G$26+'2A Static (SM)+Comms Mod Instal'!$G$31)*W26</f>
        <v>0</v>
      </c>
      <c r="H26" s="263"/>
      <c r="I26" s="263"/>
      <c r="J26" s="263"/>
      <c r="K26" s="243"/>
      <c r="L26" s="846">
        <f>SUM(G26:K26)</f>
        <v>0</v>
      </c>
      <c r="M26" s="126"/>
      <c r="N26" s="789"/>
      <c r="O26" s="249"/>
      <c r="P26" s="249"/>
      <c r="Q26" s="249"/>
      <c r="R26" s="249"/>
      <c r="S26" s="127">
        <f>L26*N26</f>
        <v>0</v>
      </c>
      <c r="U26" s="967" t="s">
        <v>177</v>
      </c>
      <c r="V26" s="970">
        <f>SUM(L26:L30)</f>
        <v>0</v>
      </c>
      <c r="W26" s="986">
        <v>0.01</v>
      </c>
      <c r="X26" s="973">
        <f>SUM(S26:S30)</f>
        <v>0</v>
      </c>
      <c r="Y26" s="839">
        <f t="shared" ref="Y26" si="11">S26</f>
        <v>0</v>
      </c>
      <c r="Z26" s="831"/>
      <c r="AA26" s="831"/>
      <c r="AB26" s="831"/>
      <c r="AC26" s="843"/>
    </row>
    <row r="27" spans="2:30">
      <c r="B27" s="977"/>
      <c r="C27" s="42" t="s">
        <v>152</v>
      </c>
      <c r="D27" s="31" t="s">
        <v>26</v>
      </c>
      <c r="E27" s="29" t="s">
        <v>20</v>
      </c>
      <c r="F27" s="29" t="s">
        <v>20</v>
      </c>
      <c r="G27" s="244"/>
      <c r="H27" s="847">
        <f>('2A Static (SM)+Comms Mod Instal'!$H$12+'2A Static (SM)+Comms Mod Instal'!$H$17+'2A Static (SM)+Comms Mod Instal'!$H$22+'2A Static (SM)+Comms Mod Instal'!$H$27+'2A Static (SM)+Comms Mod Instal'!$H$32)*W26</f>
        <v>0</v>
      </c>
      <c r="I27" s="252"/>
      <c r="J27" s="252"/>
      <c r="K27" s="244"/>
      <c r="L27" s="847">
        <f t="shared" ref="L27:L30" si="12">SUM(G27:K27)</f>
        <v>0</v>
      </c>
      <c r="M27" s="26"/>
      <c r="N27" s="253"/>
      <c r="O27" s="784"/>
      <c r="P27" s="247"/>
      <c r="Q27" s="247"/>
      <c r="R27" s="247"/>
      <c r="S27" s="128">
        <f>L27*O27</f>
        <v>0</v>
      </c>
      <c r="U27" s="968"/>
      <c r="V27" s="971"/>
      <c r="W27" s="987"/>
      <c r="X27" s="974"/>
      <c r="Y27" s="829"/>
      <c r="Z27" s="840">
        <f t="shared" ref="Z27" si="13">S27</f>
        <v>0</v>
      </c>
      <c r="AA27" s="832"/>
      <c r="AB27" s="832"/>
      <c r="AC27" s="844"/>
    </row>
    <row r="28" spans="2:30">
      <c r="B28" s="977"/>
      <c r="C28" s="42" t="s">
        <v>153</v>
      </c>
      <c r="D28" s="31" t="s">
        <v>26</v>
      </c>
      <c r="E28" s="29" t="s">
        <v>20</v>
      </c>
      <c r="F28" s="29" t="s">
        <v>20</v>
      </c>
      <c r="G28" s="244"/>
      <c r="H28" s="244"/>
      <c r="I28" s="847">
        <f>('2A Static (SM)+Comms Mod Instal'!$I$13+'2A Static (SM)+Comms Mod Instal'!$I$18+'2A Static (SM)+Comms Mod Instal'!$I$23+'2A Static (SM)+Comms Mod Instal'!$I$28+'2A Static (SM)+Comms Mod Instal'!$I$33)*W26</f>
        <v>0</v>
      </c>
      <c r="J28" s="252"/>
      <c r="K28" s="252"/>
      <c r="L28" s="847">
        <f t="shared" si="12"/>
        <v>0</v>
      </c>
      <c r="M28" s="24"/>
      <c r="N28" s="253"/>
      <c r="O28" s="247"/>
      <c r="P28" s="784"/>
      <c r="Q28" s="247"/>
      <c r="R28" s="247"/>
      <c r="S28" s="128">
        <f>L28*P28</f>
        <v>0</v>
      </c>
      <c r="U28" s="968"/>
      <c r="V28" s="971"/>
      <c r="W28" s="987"/>
      <c r="X28" s="974"/>
      <c r="Y28" s="829"/>
      <c r="Z28" s="832"/>
      <c r="AA28" s="840">
        <f t="shared" ref="AA28" si="14">S28</f>
        <v>0</v>
      </c>
      <c r="AB28" s="834"/>
      <c r="AC28" s="844"/>
    </row>
    <row r="29" spans="2:30">
      <c r="B29" s="977"/>
      <c r="C29" s="42" t="s">
        <v>154</v>
      </c>
      <c r="D29" s="31" t="s">
        <v>26</v>
      </c>
      <c r="E29" s="29" t="s">
        <v>20</v>
      </c>
      <c r="F29" s="29" t="s">
        <v>20</v>
      </c>
      <c r="G29" s="252"/>
      <c r="H29" s="252"/>
      <c r="I29" s="252"/>
      <c r="J29" s="847">
        <f>('2A Static (SM)+Comms Mod Instal'!$I$13+'2A Static (SM)+Comms Mod Instal'!$I$18+'2A Static (SM)+Comms Mod Instal'!$I$23+'2A Static (SM)+Comms Mod Instal'!$I$28+'2A Static (SM)+Comms Mod Instal'!$I$33)*W26</f>
        <v>0</v>
      </c>
      <c r="K29" s="252"/>
      <c r="L29" s="847">
        <f t="shared" si="12"/>
        <v>0</v>
      </c>
      <c r="M29" s="24"/>
      <c r="N29" s="815"/>
      <c r="O29" s="251"/>
      <c r="P29" s="251"/>
      <c r="Q29" s="788"/>
      <c r="R29" s="251"/>
      <c r="S29" s="128">
        <f>L29*Q29</f>
        <v>0</v>
      </c>
      <c r="U29" s="968"/>
      <c r="V29" s="971"/>
      <c r="W29" s="987"/>
      <c r="X29" s="974"/>
      <c r="Y29" s="829"/>
      <c r="Z29" s="832"/>
      <c r="AA29" s="834"/>
      <c r="AB29" s="840">
        <f>S29</f>
        <v>0</v>
      </c>
      <c r="AC29" s="844"/>
    </row>
    <row r="30" spans="2:30" ht="13.8" thickBot="1">
      <c r="B30" s="978"/>
      <c r="C30" s="129" t="s">
        <v>332</v>
      </c>
      <c r="D30" s="250" t="s">
        <v>26</v>
      </c>
      <c r="E30" s="151" t="s">
        <v>20</v>
      </c>
      <c r="F30" s="151" t="s">
        <v>20</v>
      </c>
      <c r="G30" s="245"/>
      <c r="H30" s="245"/>
      <c r="I30" s="245"/>
      <c r="J30" s="245"/>
      <c r="K30" s="848">
        <f>('2A Static (SM)+Comms Mod Instal'!$K$15+'2A Static (SM)+Comms Mod Instal'!$K$20+'2A Static (SM)+Comms Mod Instal'!$K$25+'2A Static (SM)+Comms Mod Instal'!$K$30+'2A Static (SM)+Comms Mod Instal'!$K$35)*W26</f>
        <v>0</v>
      </c>
      <c r="L30" s="848">
        <f t="shared" si="12"/>
        <v>0</v>
      </c>
      <c r="M30" s="132"/>
      <c r="N30" s="255"/>
      <c r="O30" s="248"/>
      <c r="P30" s="248"/>
      <c r="Q30" s="248"/>
      <c r="R30" s="248"/>
      <c r="S30" s="130">
        <f>L30*R30</f>
        <v>0</v>
      </c>
      <c r="U30" s="969"/>
      <c r="V30" s="972"/>
      <c r="W30" s="988"/>
      <c r="X30" s="975"/>
      <c r="Y30" s="830"/>
      <c r="Z30" s="833"/>
      <c r="AA30" s="833"/>
      <c r="AB30" s="833"/>
      <c r="AC30" s="845">
        <f t="shared" ref="AC30" si="15">S30</f>
        <v>0</v>
      </c>
      <c r="AD30" s="3" t="b">
        <f>X26=SUM(Y26:AC30)</f>
        <v>1</v>
      </c>
    </row>
    <row r="31" spans="2:30" ht="13.2" customHeight="1">
      <c r="B31" s="976" t="s">
        <v>249</v>
      </c>
      <c r="C31" s="124" t="s">
        <v>155</v>
      </c>
      <c r="D31" s="133" t="s">
        <v>26</v>
      </c>
      <c r="E31" s="125" t="s">
        <v>20</v>
      </c>
      <c r="F31" s="125" t="s">
        <v>20</v>
      </c>
      <c r="G31" s="846">
        <f>('2A Static (SM)+Comms Mod Instal'!$G$11+'2A Static (SM)+Comms Mod Instal'!$G$16+'2A Static (SM)+Comms Mod Instal'!$G$21+'2A Static (SM)+Comms Mod Instal'!$G$26+'2A Static (SM)+Comms Mod Instal'!$G$31)*W31</f>
        <v>0</v>
      </c>
      <c r="H31" s="263"/>
      <c r="I31" s="263"/>
      <c r="J31" s="263"/>
      <c r="K31" s="243"/>
      <c r="L31" s="846">
        <f>SUM(G31:K31)</f>
        <v>0</v>
      </c>
      <c r="M31" s="134"/>
      <c r="N31" s="789"/>
      <c r="O31" s="249"/>
      <c r="P31" s="249"/>
      <c r="Q31" s="249"/>
      <c r="R31" s="249"/>
      <c r="S31" s="127">
        <f>L31*N31</f>
        <v>0</v>
      </c>
      <c r="U31" s="967" t="s">
        <v>176</v>
      </c>
      <c r="V31" s="970">
        <f>SUM(L31:L35)</f>
        <v>0</v>
      </c>
      <c r="W31" s="986">
        <v>0.15</v>
      </c>
      <c r="X31" s="973">
        <f>SUM(S31:S35)</f>
        <v>0</v>
      </c>
      <c r="Y31" s="839">
        <f t="shared" ref="Y31" si="16">S31</f>
        <v>0</v>
      </c>
      <c r="Z31" s="831"/>
      <c r="AA31" s="831"/>
      <c r="AB31" s="831"/>
      <c r="AC31" s="843"/>
    </row>
    <row r="32" spans="2:30">
      <c r="B32" s="979"/>
      <c r="C32" s="42" t="s">
        <v>156</v>
      </c>
      <c r="D32" s="31" t="s">
        <v>26</v>
      </c>
      <c r="E32" s="29" t="s">
        <v>20</v>
      </c>
      <c r="F32" s="29" t="s">
        <v>20</v>
      </c>
      <c r="G32" s="244"/>
      <c r="H32" s="847">
        <f>('2A Static (SM)+Comms Mod Instal'!$H$12+'2A Static (SM)+Comms Mod Instal'!$H$17+'2A Static (SM)+Comms Mod Instal'!$H$22+'2A Static (SM)+Comms Mod Instal'!$H$27+'2A Static (SM)+Comms Mod Instal'!$H$32)*W31</f>
        <v>0</v>
      </c>
      <c r="I32" s="252"/>
      <c r="J32" s="252"/>
      <c r="K32" s="244"/>
      <c r="L32" s="847">
        <f t="shared" ref="L32:L35" si="17">SUM(G32:K32)</f>
        <v>0</v>
      </c>
      <c r="M32" s="24"/>
      <c r="N32" s="253"/>
      <c r="O32" s="784"/>
      <c r="P32" s="247"/>
      <c r="Q32" s="247"/>
      <c r="R32" s="247"/>
      <c r="S32" s="128">
        <f>L32*O32</f>
        <v>0</v>
      </c>
      <c r="U32" s="968"/>
      <c r="V32" s="971"/>
      <c r="W32" s="987"/>
      <c r="X32" s="974"/>
      <c r="Y32" s="829"/>
      <c r="Z32" s="840">
        <f t="shared" ref="Z32" si="18">S32</f>
        <v>0</v>
      </c>
      <c r="AA32" s="832"/>
      <c r="AB32" s="832"/>
      <c r="AC32" s="844"/>
    </row>
    <row r="33" spans="1:30">
      <c r="B33" s="979"/>
      <c r="C33" s="42" t="s">
        <v>157</v>
      </c>
      <c r="D33" s="31" t="s">
        <v>26</v>
      </c>
      <c r="E33" s="29" t="s">
        <v>20</v>
      </c>
      <c r="F33" s="29" t="s">
        <v>20</v>
      </c>
      <c r="G33" s="244"/>
      <c r="H33" s="244"/>
      <c r="I33" s="847">
        <f>('2A Static (SM)+Comms Mod Instal'!$I$13+'2A Static (SM)+Comms Mod Instal'!$I$18+'2A Static (SM)+Comms Mod Instal'!$I$23+'2A Static (SM)+Comms Mod Instal'!$I$28+'2A Static (SM)+Comms Mod Instal'!$I$33)*W31</f>
        <v>0</v>
      </c>
      <c r="J33" s="252"/>
      <c r="K33" s="252"/>
      <c r="L33" s="847">
        <f t="shared" si="17"/>
        <v>0</v>
      </c>
      <c r="M33" s="25"/>
      <c r="N33" s="253"/>
      <c r="O33" s="247"/>
      <c r="P33" s="784"/>
      <c r="Q33" s="247"/>
      <c r="R33" s="247"/>
      <c r="S33" s="128">
        <f>L33*P33</f>
        <v>0</v>
      </c>
      <c r="U33" s="968"/>
      <c r="V33" s="971"/>
      <c r="W33" s="987"/>
      <c r="X33" s="974"/>
      <c r="Y33" s="829"/>
      <c r="Z33" s="832"/>
      <c r="AA33" s="840">
        <f t="shared" ref="AA33" si="19">S33</f>
        <v>0</v>
      </c>
      <c r="AB33" s="834"/>
      <c r="AC33" s="844"/>
    </row>
    <row r="34" spans="1:30">
      <c r="B34" s="979"/>
      <c r="C34" s="42" t="s">
        <v>158</v>
      </c>
      <c r="D34" s="31" t="s">
        <v>26</v>
      </c>
      <c r="E34" s="29" t="s">
        <v>20</v>
      </c>
      <c r="F34" s="29" t="s">
        <v>20</v>
      </c>
      <c r="G34" s="252"/>
      <c r="H34" s="252"/>
      <c r="I34" s="252"/>
      <c r="J34" s="847">
        <f>('2A Static (SM)+Comms Mod Instal'!$I$13+'2A Static (SM)+Comms Mod Instal'!$I$18+'2A Static (SM)+Comms Mod Instal'!$I$23+'2A Static (SM)+Comms Mod Instal'!$I$28+'2A Static (SM)+Comms Mod Instal'!$I$33)*W31</f>
        <v>0</v>
      </c>
      <c r="K34" s="252"/>
      <c r="L34" s="847">
        <f t="shared" si="17"/>
        <v>0</v>
      </c>
      <c r="M34" s="25"/>
      <c r="N34" s="815"/>
      <c r="O34" s="251"/>
      <c r="P34" s="251"/>
      <c r="Q34" s="788"/>
      <c r="R34" s="251"/>
      <c r="S34" s="128">
        <f>L34*Q34</f>
        <v>0</v>
      </c>
      <c r="U34" s="968"/>
      <c r="V34" s="971"/>
      <c r="W34" s="987"/>
      <c r="X34" s="974"/>
      <c r="Y34" s="829"/>
      <c r="Z34" s="832"/>
      <c r="AA34" s="834"/>
      <c r="AB34" s="840">
        <f>S34</f>
        <v>0</v>
      </c>
      <c r="AC34" s="844"/>
    </row>
    <row r="35" spans="1:30" ht="13.8" thickBot="1">
      <c r="B35" s="980"/>
      <c r="C35" s="129" t="s">
        <v>333</v>
      </c>
      <c r="D35" s="250" t="s">
        <v>26</v>
      </c>
      <c r="E35" s="150" t="s">
        <v>20</v>
      </c>
      <c r="F35" s="150" t="s">
        <v>20</v>
      </c>
      <c r="G35" s="245"/>
      <c r="H35" s="245"/>
      <c r="I35" s="245"/>
      <c r="J35" s="245"/>
      <c r="K35" s="848">
        <f>('2A Static (SM)+Comms Mod Instal'!$K$15+'2A Static (SM)+Comms Mod Instal'!$K$20+'2A Static (SM)+Comms Mod Instal'!$K$25+'2A Static (SM)+Comms Mod Instal'!$K$30+'2A Static (SM)+Comms Mod Instal'!$K$35)*W31</f>
        <v>0</v>
      </c>
      <c r="L35" s="848">
        <f t="shared" si="17"/>
        <v>0</v>
      </c>
      <c r="M35" s="27"/>
      <c r="N35" s="255"/>
      <c r="O35" s="248"/>
      <c r="P35" s="248"/>
      <c r="Q35" s="248"/>
      <c r="R35" s="248"/>
      <c r="S35" s="130">
        <f>L35*R35</f>
        <v>0</v>
      </c>
      <c r="U35" s="969"/>
      <c r="V35" s="972"/>
      <c r="W35" s="988"/>
      <c r="X35" s="975"/>
      <c r="Y35" s="830"/>
      <c r="Z35" s="833"/>
      <c r="AA35" s="833"/>
      <c r="AB35" s="833"/>
      <c r="AC35" s="845">
        <f t="shared" ref="AC35" si="20">S35</f>
        <v>0</v>
      </c>
      <c r="AD35" s="3" t="b">
        <f>X31=SUM(Y31:AC35)</f>
        <v>1</v>
      </c>
    </row>
    <row r="36" spans="1:30" ht="13.2" customHeight="1">
      <c r="B36" s="976" t="s">
        <v>250</v>
      </c>
      <c r="C36" s="124" t="s">
        <v>227</v>
      </c>
      <c r="D36" s="133" t="s">
        <v>40</v>
      </c>
      <c r="E36" s="125" t="s">
        <v>20</v>
      </c>
      <c r="F36" s="125" t="s">
        <v>20</v>
      </c>
      <c r="G36" s="846">
        <f>('2A Static (SM)+Comms Mod Instal'!G11+'2A Static (SM)+Comms Mod Instal'!G16+'2A Static (SM)+Comms Mod Instal'!G21)*W36</f>
        <v>0</v>
      </c>
      <c r="H36" s="263"/>
      <c r="I36" s="263"/>
      <c r="J36" s="263"/>
      <c r="K36" s="243"/>
      <c r="L36" s="846">
        <f>SUM(G36:K36)</f>
        <v>0</v>
      </c>
      <c r="M36" s="134"/>
      <c r="N36" s="789"/>
      <c r="O36" s="249"/>
      <c r="P36" s="249"/>
      <c r="Q36" s="249"/>
      <c r="R36" s="249"/>
      <c r="S36" s="127">
        <f>L36*N36</f>
        <v>0</v>
      </c>
      <c r="U36" s="967" t="s">
        <v>309</v>
      </c>
      <c r="V36" s="970">
        <f>SUM(L36:L40)</f>
        <v>0</v>
      </c>
      <c r="W36" s="986">
        <v>0.06</v>
      </c>
      <c r="X36" s="973">
        <f>SUM(S36:S40)</f>
        <v>0</v>
      </c>
      <c r="Y36" s="839">
        <f t="shared" ref="Y36" si="21">S36</f>
        <v>0</v>
      </c>
      <c r="Z36" s="831"/>
      <c r="AA36" s="831"/>
      <c r="AB36" s="831"/>
      <c r="AC36" s="843"/>
    </row>
    <row r="37" spans="1:30">
      <c r="B37" s="979"/>
      <c r="C37" s="42" t="s">
        <v>228</v>
      </c>
      <c r="D37" s="31" t="s">
        <v>40</v>
      </c>
      <c r="E37" s="29" t="s">
        <v>20</v>
      </c>
      <c r="F37" s="29" t="s">
        <v>20</v>
      </c>
      <c r="G37" s="244"/>
      <c r="H37" s="847">
        <f>('2A Static (SM)+Comms Mod Instal'!H12+'2A Static (SM)+Comms Mod Instal'!H17+'2A Static (SM)+Comms Mod Instal'!H22)*W36</f>
        <v>0</v>
      </c>
      <c r="I37" s="252"/>
      <c r="J37" s="252"/>
      <c r="K37" s="244"/>
      <c r="L37" s="847">
        <f t="shared" ref="L37:L40" si="22">SUM(G37:K37)</f>
        <v>0</v>
      </c>
      <c r="M37" s="24"/>
      <c r="N37" s="253"/>
      <c r="O37" s="784"/>
      <c r="P37" s="247"/>
      <c r="Q37" s="247"/>
      <c r="R37" s="247"/>
      <c r="S37" s="128">
        <f>L37*O37</f>
        <v>0</v>
      </c>
      <c r="U37" s="968"/>
      <c r="V37" s="971"/>
      <c r="W37" s="987"/>
      <c r="X37" s="974"/>
      <c r="Y37" s="829"/>
      <c r="Z37" s="840">
        <f t="shared" ref="Z37" si="23">S37</f>
        <v>0</v>
      </c>
      <c r="AA37" s="832"/>
      <c r="AB37" s="832"/>
      <c r="AC37" s="844"/>
    </row>
    <row r="38" spans="1:30">
      <c r="B38" s="979"/>
      <c r="C38" s="42" t="s">
        <v>229</v>
      </c>
      <c r="D38" s="31" t="s">
        <v>40</v>
      </c>
      <c r="E38" s="29" t="s">
        <v>20</v>
      </c>
      <c r="F38" s="29" t="s">
        <v>20</v>
      </c>
      <c r="G38" s="244"/>
      <c r="H38" s="244"/>
      <c r="I38" s="847">
        <f>('2A Static (SM)+Comms Mod Instal'!I13+'2A Static (SM)+Comms Mod Instal'!I18+'2A Static (SM)+Comms Mod Instal'!I23)*W36</f>
        <v>0</v>
      </c>
      <c r="J38" s="252"/>
      <c r="K38" s="252"/>
      <c r="L38" s="847">
        <f t="shared" si="22"/>
        <v>0</v>
      </c>
      <c r="M38" s="25"/>
      <c r="N38" s="253"/>
      <c r="O38" s="247"/>
      <c r="P38" s="784"/>
      <c r="Q38" s="247"/>
      <c r="R38" s="247"/>
      <c r="S38" s="128">
        <f>L38*P38</f>
        <v>0</v>
      </c>
      <c r="U38" s="968"/>
      <c r="V38" s="971"/>
      <c r="W38" s="987"/>
      <c r="X38" s="974"/>
      <c r="Y38" s="829"/>
      <c r="Z38" s="832"/>
      <c r="AA38" s="840">
        <f t="shared" ref="AA38" si="24">S38</f>
        <v>0</v>
      </c>
      <c r="AB38" s="834"/>
      <c r="AC38" s="844"/>
    </row>
    <row r="39" spans="1:30">
      <c r="B39" s="979"/>
      <c r="C39" s="42" t="s">
        <v>230</v>
      </c>
      <c r="D39" s="31" t="s">
        <v>40</v>
      </c>
      <c r="E39" s="29" t="s">
        <v>20</v>
      </c>
      <c r="F39" s="29" t="s">
        <v>20</v>
      </c>
      <c r="G39" s="252"/>
      <c r="H39" s="252"/>
      <c r="I39" s="252"/>
      <c r="J39" s="847">
        <f>('2A Static (SM)+Comms Mod Instal'!J14+'2A Static (SM)+Comms Mod Instal'!J19+'2A Static (SM)+Comms Mod Instal'!J24)*W36</f>
        <v>0</v>
      </c>
      <c r="K39" s="252"/>
      <c r="L39" s="847">
        <f t="shared" si="22"/>
        <v>0</v>
      </c>
      <c r="M39" s="25"/>
      <c r="N39" s="815"/>
      <c r="O39" s="251"/>
      <c r="P39" s="251"/>
      <c r="Q39" s="788"/>
      <c r="R39" s="251"/>
      <c r="S39" s="128">
        <f>L39*Q39</f>
        <v>0</v>
      </c>
      <c r="U39" s="968"/>
      <c r="V39" s="971"/>
      <c r="W39" s="987"/>
      <c r="X39" s="974"/>
      <c r="Y39" s="829"/>
      <c r="Z39" s="832"/>
      <c r="AA39" s="834"/>
      <c r="AB39" s="840">
        <f>S39</f>
        <v>0</v>
      </c>
      <c r="AC39" s="844"/>
    </row>
    <row r="40" spans="1:30" ht="13.8" thickBot="1">
      <c r="B40" s="980"/>
      <c r="C40" s="129" t="s">
        <v>334</v>
      </c>
      <c r="D40" s="250" t="s">
        <v>40</v>
      </c>
      <c r="E40" s="150" t="s">
        <v>20</v>
      </c>
      <c r="F40" s="150" t="s">
        <v>20</v>
      </c>
      <c r="G40" s="245"/>
      <c r="H40" s="245"/>
      <c r="I40" s="245"/>
      <c r="J40" s="245"/>
      <c r="K40" s="848">
        <f>('2A Static (SM)+Comms Mod Instal'!K15+'2A Static (SM)+Comms Mod Instal'!K20+'2A Static (SM)+Comms Mod Instal'!K25)*W36</f>
        <v>0</v>
      </c>
      <c r="L40" s="848">
        <f t="shared" si="22"/>
        <v>0</v>
      </c>
      <c r="M40" s="27"/>
      <c r="N40" s="255"/>
      <c r="O40" s="248"/>
      <c r="P40" s="248"/>
      <c r="Q40" s="248"/>
      <c r="R40" s="248"/>
      <c r="S40" s="130">
        <f>L40*R40</f>
        <v>0</v>
      </c>
      <c r="U40" s="969"/>
      <c r="V40" s="972"/>
      <c r="W40" s="988"/>
      <c r="X40" s="975"/>
      <c r="Y40" s="830"/>
      <c r="Z40" s="833"/>
      <c r="AA40" s="833"/>
      <c r="AB40" s="833"/>
      <c r="AC40" s="845">
        <f t="shared" ref="AC40" si="25">S40</f>
        <v>0</v>
      </c>
      <c r="AD40" s="3" t="b">
        <f>X36=SUM(Y36:AC40)</f>
        <v>1</v>
      </c>
    </row>
    <row r="41" spans="1:30" ht="27.6" customHeight="1" thickBot="1">
      <c r="B41" s="694" t="s">
        <v>10</v>
      </c>
      <c r="C41" s="143"/>
      <c r="D41" s="143"/>
      <c r="E41" s="144"/>
      <c r="F41" s="144"/>
      <c r="G41" s="145"/>
      <c r="H41" s="145"/>
      <c r="I41" s="145"/>
      <c r="J41" s="145"/>
      <c r="K41" s="145"/>
      <c r="L41" s="695"/>
      <c r="M41" s="28"/>
      <c r="N41" s="254"/>
      <c r="O41" s="254"/>
      <c r="P41" s="254"/>
      <c r="Q41" s="254"/>
      <c r="R41" s="254"/>
      <c r="S41" s="685">
        <f>SUM(S11:S40)</f>
        <v>0</v>
      </c>
      <c r="T41" s="230"/>
      <c r="U41" s="681"/>
      <c r="V41" s="260"/>
      <c r="W41" s="262"/>
      <c r="X41" s="258">
        <f>SUM(X11:X40)</f>
        <v>0</v>
      </c>
      <c r="Y41" s="645">
        <f>SUM(Y11:Y40)</f>
        <v>0</v>
      </c>
      <c r="Z41" s="646">
        <f t="shared" ref="Z41:AC41" si="26">SUM(Z11:Z40)</f>
        <v>0</v>
      </c>
      <c r="AA41" s="646">
        <f t="shared" si="26"/>
        <v>0</v>
      </c>
      <c r="AB41" s="646">
        <f t="shared" ref="AB41" si="27">SUM(AB11:AB40)</f>
        <v>0</v>
      </c>
      <c r="AC41" s="647">
        <f t="shared" si="26"/>
        <v>0</v>
      </c>
      <c r="AD41" s="656" t="b">
        <f>X41=SUM(Y41:AC41)</f>
        <v>1</v>
      </c>
    </row>
    <row r="43" spans="1:30" s="68" customFormat="1" ht="19.2" customHeight="1">
      <c r="A43" s="67"/>
      <c r="B43" s="961" t="s">
        <v>404</v>
      </c>
      <c r="C43" s="961"/>
      <c r="D43" s="961"/>
      <c r="E43" s="961"/>
      <c r="F43" s="961"/>
      <c r="G43" s="961"/>
      <c r="H43" s="961"/>
      <c r="I43" s="961"/>
      <c r="J43" s="961"/>
      <c r="K43" s="962"/>
      <c r="L43" s="963"/>
      <c r="M43" s="963"/>
      <c r="N43" s="963"/>
      <c r="O43" s="963"/>
      <c r="P43" s="963"/>
      <c r="Q43" s="963"/>
      <c r="R43" s="963"/>
      <c r="S43" s="963"/>
      <c r="T43" s="963"/>
    </row>
    <row r="44" spans="1:30" s="68" customFormat="1" ht="31.65" customHeight="1">
      <c r="A44" s="67"/>
      <c r="B44" s="961" t="s">
        <v>405</v>
      </c>
      <c r="C44" s="961"/>
      <c r="D44" s="961"/>
      <c r="E44" s="961"/>
      <c r="F44" s="961"/>
      <c r="G44" s="961"/>
      <c r="H44" s="961"/>
      <c r="I44" s="961"/>
      <c r="J44" s="961"/>
      <c r="K44" s="962"/>
      <c r="L44" s="963"/>
      <c r="M44" s="963"/>
      <c r="N44" s="963"/>
      <c r="O44" s="963"/>
      <c r="P44" s="963"/>
      <c r="Q44" s="963"/>
      <c r="R44" s="963"/>
      <c r="S44" s="963"/>
      <c r="T44" s="963"/>
    </row>
    <row r="45" spans="1:30" s="68" customFormat="1" ht="33.6" customHeight="1">
      <c r="A45" s="67"/>
      <c r="B45" s="961" t="s">
        <v>406</v>
      </c>
      <c r="C45" s="961"/>
      <c r="D45" s="961"/>
      <c r="E45" s="961"/>
      <c r="F45" s="961"/>
      <c r="G45" s="961"/>
      <c r="H45" s="961"/>
      <c r="I45" s="961"/>
      <c r="J45" s="961"/>
      <c r="K45" s="962"/>
      <c r="L45" s="963"/>
      <c r="M45" s="963"/>
      <c r="N45" s="963"/>
      <c r="O45" s="963"/>
      <c r="P45" s="963"/>
      <c r="Q45" s="963"/>
      <c r="R45" s="963"/>
      <c r="S45" s="963"/>
      <c r="T45" s="963"/>
    </row>
    <row r="46" spans="1:30" s="68" customFormat="1" ht="19.649999999999999" customHeight="1">
      <c r="A46" s="67"/>
      <c r="B46" s="964" t="s">
        <v>407</v>
      </c>
      <c r="C46" s="965"/>
      <c r="D46" s="965"/>
      <c r="E46" s="965"/>
      <c r="F46" s="965"/>
      <c r="G46" s="965"/>
      <c r="H46" s="963"/>
      <c r="I46" s="963"/>
      <c r="J46" s="963"/>
      <c r="K46" s="963"/>
      <c r="L46" s="963"/>
      <c r="M46" s="963"/>
      <c r="N46" s="963"/>
      <c r="O46" s="963"/>
      <c r="P46" s="963"/>
      <c r="Q46" s="963"/>
      <c r="R46" s="963"/>
      <c r="S46" s="963"/>
      <c r="T46" s="963"/>
    </row>
  </sheetData>
  <protectedRanges>
    <protectedRange sqref="N11:N40" name="Range1"/>
    <protectedRange sqref="O11:R40" name="Range1_2"/>
  </protectedRanges>
  <mergeCells count="37">
    <mergeCell ref="B44:T44"/>
    <mergeCell ref="B45:T45"/>
    <mergeCell ref="B46:T46"/>
    <mergeCell ref="X36:X40"/>
    <mergeCell ref="U31:U35"/>
    <mergeCell ref="V31:V35"/>
    <mergeCell ref="X31:X35"/>
    <mergeCell ref="B31:B35"/>
    <mergeCell ref="U36:U40"/>
    <mergeCell ref="V36:V40"/>
    <mergeCell ref="W36:W40"/>
    <mergeCell ref="B43:T43"/>
    <mergeCell ref="W31:W35"/>
    <mergeCell ref="X21:X25"/>
    <mergeCell ref="U26:U30"/>
    <mergeCell ref="V26:V30"/>
    <mergeCell ref="X26:X30"/>
    <mergeCell ref="X11:X15"/>
    <mergeCell ref="U16:U20"/>
    <mergeCell ref="V16:V20"/>
    <mergeCell ref="X16:X20"/>
    <mergeCell ref="U11:U15"/>
    <mergeCell ref="V11:V15"/>
    <mergeCell ref="W26:W30"/>
    <mergeCell ref="U21:U25"/>
    <mergeCell ref="V21:V25"/>
    <mergeCell ref="W11:W15"/>
    <mergeCell ref="W16:W20"/>
    <mergeCell ref="W21:W25"/>
    <mergeCell ref="N9:S9"/>
    <mergeCell ref="B26:B30"/>
    <mergeCell ref="B36:B40"/>
    <mergeCell ref="B1:D1"/>
    <mergeCell ref="B9:L9"/>
    <mergeCell ref="B11:B15"/>
    <mergeCell ref="B21:B25"/>
    <mergeCell ref="B16:B20"/>
  </mergeCells>
  <pageMargins left="0.25" right="0.25" top="0.5" bottom="0.75" header="0.3" footer="0.3"/>
  <pageSetup paperSize="5" scale="47" orientation="landscape" horizontalDpi="300" verticalDpi="300" r:id="rId1"/>
  <headerFooter>
    <oddFooter>&amp;L&amp;Z&amp;F&amp;R&amp;A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92D050"/>
    <pageSetUpPr fitToPage="1"/>
  </sheetPr>
  <dimension ref="A1:AD75"/>
  <sheetViews>
    <sheetView zoomScale="80" zoomScaleNormal="80" workbookViewId="0">
      <pane xSplit="12" ySplit="10" topLeftCell="M11" activePane="bottomRight" state="frozen"/>
      <selection pane="topRight" activeCell="G1" sqref="G1"/>
      <selection pane="bottomLeft" activeCell="A10" sqref="A10"/>
      <selection pane="bottomRight" activeCell="I67" sqref="I67"/>
    </sheetView>
  </sheetViews>
  <sheetFormatPr defaultColWidth="8.88671875" defaultRowHeight="13.8"/>
  <cols>
    <col min="1" max="1" width="1.5546875" style="9" customWidth="1"/>
    <col min="2" max="2" width="50.88671875" style="15" customWidth="1"/>
    <col min="3" max="3" width="18.5546875" style="15" customWidth="1"/>
    <col min="4" max="4" width="9.5546875" style="15" customWidth="1"/>
    <col min="5" max="5" width="17.33203125" style="17" customWidth="1"/>
    <col min="6" max="10" width="9.44140625" style="17" customWidth="1"/>
    <col min="11" max="11" width="10.77734375" style="17" customWidth="1"/>
    <col min="12" max="12" width="2.109375" style="17" customWidth="1"/>
    <col min="13" max="13" width="11.44140625" style="17" bestFit="1" customWidth="1"/>
    <col min="14" max="14" width="11.77734375" style="17" customWidth="1"/>
    <col min="15" max="17" width="14.77734375" style="17" customWidth="1"/>
    <col min="18" max="18" width="11.77734375" style="17" customWidth="1"/>
    <col min="19" max="19" width="15.77734375" style="17" customWidth="1"/>
    <col min="20" max="20" width="2.88671875" style="204" customWidth="1"/>
    <col min="21" max="21" width="18.33203125" style="298" customWidth="1"/>
    <col min="22" max="22" width="12.21875" style="298" customWidth="1"/>
    <col min="23" max="23" width="11.5546875" style="298" bestFit="1" customWidth="1"/>
    <col min="24" max="24" width="15.77734375" style="298" customWidth="1"/>
    <col min="25" max="29" width="12.77734375" style="3" customWidth="1"/>
    <col min="30" max="30" width="6.77734375" style="3" customWidth="1"/>
    <col min="31" max="16384" width="8.88671875" style="3"/>
  </cols>
  <sheetData>
    <row r="1" spans="1:30" ht="13.2">
      <c r="B1" s="989" t="s">
        <v>37</v>
      </c>
      <c r="C1" s="990"/>
      <c r="D1" s="16"/>
      <c r="E1" s="11"/>
      <c r="F1" s="11"/>
      <c r="G1" s="11"/>
      <c r="H1" s="11"/>
      <c r="I1" s="11"/>
      <c r="J1" s="11"/>
      <c r="K1" s="11"/>
      <c r="L1" s="11"/>
      <c r="M1" s="16"/>
      <c r="N1" s="11"/>
      <c r="O1" s="11"/>
      <c r="P1" s="11"/>
      <c r="Q1" s="11"/>
      <c r="R1" s="11"/>
      <c r="S1" s="13"/>
      <c r="T1" s="202"/>
      <c r="U1" s="295"/>
      <c r="V1" s="295"/>
      <c r="W1" s="295"/>
      <c r="X1" s="295"/>
      <c r="Y1" s="13"/>
    </row>
    <row r="2" spans="1:30" ht="13.2">
      <c r="B2" s="607" t="str">
        <f>'Respondent Info &amp; Instructions'!B2</f>
        <v>Scenario 1: End Date 6.30.26</v>
      </c>
      <c r="C2" s="605"/>
      <c r="D2" s="16"/>
      <c r="E2" s="11"/>
      <c r="F2" s="11"/>
      <c r="G2" s="11"/>
      <c r="H2" s="11"/>
      <c r="I2" s="11"/>
      <c r="J2" s="11"/>
      <c r="K2" s="11"/>
      <c r="L2" s="11"/>
      <c r="M2" s="16"/>
      <c r="N2" s="11"/>
      <c r="O2" s="11"/>
      <c r="P2" s="11"/>
      <c r="Q2" s="11"/>
      <c r="R2" s="11"/>
      <c r="S2" s="13"/>
      <c r="T2" s="202"/>
      <c r="U2" s="295"/>
      <c r="V2" s="295"/>
      <c r="W2" s="295"/>
      <c r="X2" s="295"/>
      <c r="Y2" s="13"/>
    </row>
    <row r="3" spans="1:30" ht="13.2">
      <c r="B3" s="874" t="s">
        <v>379</v>
      </c>
      <c r="C3" s="36">
        <f>company</f>
        <v>0</v>
      </c>
      <c r="D3" s="16"/>
      <c r="E3" s="11"/>
      <c r="F3" s="11"/>
      <c r="G3" s="11"/>
      <c r="H3" s="11"/>
      <c r="I3" s="11"/>
      <c r="J3" s="11"/>
      <c r="K3" s="11"/>
      <c r="L3" s="11"/>
      <c r="M3" s="16"/>
      <c r="N3" s="11"/>
      <c r="O3" s="11"/>
      <c r="P3" s="11"/>
      <c r="Q3" s="11"/>
      <c r="R3" s="11"/>
      <c r="S3" s="16"/>
      <c r="T3" s="203"/>
      <c r="U3" s="295"/>
      <c r="V3" s="295"/>
      <c r="W3" s="295"/>
      <c r="X3" s="296"/>
      <c r="Y3" s="9"/>
    </row>
    <row r="4" spans="1:30" ht="13.2">
      <c r="B4" s="874" t="s">
        <v>2</v>
      </c>
      <c r="C4" s="225">
        <f>date</f>
        <v>0</v>
      </c>
      <c r="D4" s="11"/>
      <c r="E4" s="11"/>
      <c r="F4" s="11"/>
      <c r="G4" s="11"/>
      <c r="H4" s="11"/>
      <c r="I4" s="11"/>
      <c r="J4" s="11"/>
      <c r="K4" s="11"/>
      <c r="L4" s="11"/>
      <c r="M4" s="16"/>
      <c r="N4" s="11"/>
      <c r="O4" s="11"/>
      <c r="P4" s="11"/>
      <c r="Q4" s="11"/>
      <c r="R4" s="11"/>
      <c r="S4" s="16"/>
      <c r="T4" s="203"/>
      <c r="U4" s="295"/>
      <c r="V4" s="295"/>
      <c r="W4" s="295"/>
      <c r="X4" s="296"/>
      <c r="Y4" s="9"/>
    </row>
    <row r="5" spans="1:30" ht="13.8" customHeight="1">
      <c r="B5" s="9"/>
      <c r="C5" s="231"/>
      <c r="D5" s="11"/>
      <c r="E5" s="11"/>
      <c r="F5" s="11"/>
      <c r="G5" s="11"/>
      <c r="H5" s="11"/>
      <c r="I5" s="11"/>
      <c r="J5" s="11"/>
      <c r="K5" s="11"/>
      <c r="L5" s="11"/>
      <c r="M5" s="11"/>
      <c r="N5" s="11"/>
      <c r="O5" s="11"/>
      <c r="P5" s="11"/>
      <c r="Q5" s="11"/>
      <c r="R5" s="11"/>
      <c r="S5" s="13"/>
      <c r="T5" s="202"/>
      <c r="U5" s="295"/>
      <c r="V5" s="295"/>
      <c r="W5" s="295"/>
      <c r="X5" s="295"/>
      <c r="Y5" s="13"/>
    </row>
    <row r="6" spans="1:30" ht="13.2">
      <c r="B6" s="60" t="s">
        <v>3</v>
      </c>
      <c r="C6" s="892"/>
      <c r="D6" s="62"/>
      <c r="E6" s="11"/>
      <c r="F6" s="11"/>
      <c r="G6" s="11"/>
      <c r="H6" s="11"/>
      <c r="I6" s="11"/>
      <c r="J6" s="11"/>
      <c r="K6" s="11"/>
      <c r="L6" s="11"/>
      <c r="M6" s="11"/>
      <c r="N6" s="11"/>
      <c r="O6" s="11"/>
      <c r="P6" s="11"/>
      <c r="Q6" s="11"/>
      <c r="R6" s="11"/>
      <c r="S6" s="13"/>
      <c r="T6" s="202"/>
      <c r="U6" s="295"/>
      <c r="V6" s="295"/>
      <c r="W6" s="295"/>
      <c r="X6" s="295"/>
      <c r="Y6" s="13"/>
    </row>
    <row r="7" spans="1:30" ht="13.2">
      <c r="B7" s="895" t="s">
        <v>298</v>
      </c>
      <c r="C7" s="893" t="s">
        <v>373</v>
      </c>
      <c r="D7" s="894"/>
      <c r="E7" s="11"/>
      <c r="F7" s="11"/>
      <c r="G7" s="11"/>
      <c r="H7" s="11"/>
      <c r="I7" s="11"/>
      <c r="J7" s="11"/>
      <c r="K7" s="11"/>
      <c r="L7" s="11"/>
      <c r="M7" s="11"/>
      <c r="N7" s="11"/>
      <c r="O7" s="11"/>
      <c r="P7" s="11"/>
      <c r="Q7" s="11"/>
      <c r="R7" s="11"/>
      <c r="S7" s="13"/>
      <c r="T7" s="202"/>
      <c r="U7" s="295"/>
      <c r="V7" s="295"/>
      <c r="W7" s="295"/>
      <c r="X7" s="295"/>
      <c r="Y7" s="13"/>
    </row>
    <row r="8" spans="1:30" thickBot="1">
      <c r="B8" s="16"/>
      <c r="C8" s="12"/>
      <c r="D8" s="11"/>
      <c r="E8" s="11"/>
      <c r="F8" s="11"/>
      <c r="G8" s="11"/>
      <c r="H8" s="11"/>
      <c r="I8" s="11"/>
      <c r="J8" s="11"/>
      <c r="K8" s="11"/>
      <c r="L8" s="11"/>
      <c r="M8" s="11"/>
      <c r="N8" s="11"/>
      <c r="O8" s="11"/>
      <c r="P8" s="11"/>
      <c r="Q8" s="11"/>
      <c r="R8" s="11"/>
      <c r="S8" s="13"/>
      <c r="T8" s="202"/>
      <c r="U8" s="295"/>
      <c r="V8" s="295"/>
      <c r="W8" s="295"/>
      <c r="X8" s="295"/>
      <c r="Y8" s="13"/>
    </row>
    <row r="9" spans="1:30" ht="18" thickBot="1">
      <c r="B9" s="312"/>
      <c r="C9" s="313" t="s">
        <v>38</v>
      </c>
      <c r="D9" s="314"/>
      <c r="E9" s="315"/>
      <c r="F9" s="315"/>
      <c r="G9" s="315"/>
      <c r="H9" s="315"/>
      <c r="I9" s="315"/>
      <c r="J9" s="315"/>
      <c r="K9" s="316"/>
      <c r="L9" s="311"/>
      <c r="M9" s="307"/>
      <c r="N9" s="308"/>
      <c r="O9" s="309" t="s">
        <v>39</v>
      </c>
      <c r="P9" s="308"/>
      <c r="Q9" s="308"/>
      <c r="R9" s="308"/>
      <c r="S9" s="310"/>
      <c r="U9" s="317"/>
      <c r="V9" s="318" t="s">
        <v>210</v>
      </c>
      <c r="W9" s="319"/>
      <c r="X9" s="320"/>
      <c r="Y9" s="308"/>
      <c r="Z9" s="308"/>
      <c r="AA9" s="308" t="s">
        <v>348</v>
      </c>
      <c r="AB9" s="308"/>
      <c r="AC9" s="322"/>
    </row>
    <row r="10" spans="1:30" s="50" customFormat="1" ht="71.099999999999994" customHeight="1" thickBot="1">
      <c r="A10" s="49"/>
      <c r="B10" s="270" t="s">
        <v>35</v>
      </c>
      <c r="C10" s="256" t="s">
        <v>34</v>
      </c>
      <c r="D10" s="270" t="s">
        <v>30</v>
      </c>
      <c r="E10" s="271" t="s">
        <v>11</v>
      </c>
      <c r="F10" s="139" t="s">
        <v>390</v>
      </c>
      <c r="G10" s="139" t="s">
        <v>389</v>
      </c>
      <c r="H10" s="139" t="s">
        <v>391</v>
      </c>
      <c r="I10" s="139" t="s">
        <v>392</v>
      </c>
      <c r="J10" s="139" t="s">
        <v>388</v>
      </c>
      <c r="K10" s="853" t="s">
        <v>393</v>
      </c>
      <c r="L10" s="272"/>
      <c r="M10" s="854" t="s">
        <v>179</v>
      </c>
      <c r="N10" s="855" t="s">
        <v>380</v>
      </c>
      <c r="O10" s="855" t="s">
        <v>381</v>
      </c>
      <c r="P10" s="855" t="s">
        <v>382</v>
      </c>
      <c r="Q10" s="855" t="s">
        <v>383</v>
      </c>
      <c r="R10" s="855" t="s">
        <v>384</v>
      </c>
      <c r="S10" s="850" t="s">
        <v>372</v>
      </c>
      <c r="T10" s="205"/>
      <c r="U10" s="697" t="s">
        <v>159</v>
      </c>
      <c r="V10" s="293" t="s">
        <v>19</v>
      </c>
      <c r="W10" s="294" t="s">
        <v>178</v>
      </c>
      <c r="X10" s="142" t="s">
        <v>395</v>
      </c>
      <c r="Y10" s="650">
        <v>2023</v>
      </c>
      <c r="Z10" s="140">
        <v>2024</v>
      </c>
      <c r="AA10" s="140">
        <v>2025</v>
      </c>
      <c r="AB10" s="261">
        <v>2026</v>
      </c>
      <c r="AC10" s="696">
        <v>2027</v>
      </c>
    </row>
    <row r="11" spans="1:30" s="52" customFormat="1" thickBot="1">
      <c r="A11" s="51"/>
      <c r="B11" s="333" t="s">
        <v>236</v>
      </c>
      <c r="C11" s="280"/>
      <c r="D11" s="281"/>
      <c r="E11" s="282"/>
      <c r="F11" s="282"/>
      <c r="G11" s="282"/>
      <c r="H11" s="282"/>
      <c r="I11" s="282"/>
      <c r="J11" s="282"/>
      <c r="K11" s="282"/>
      <c r="L11" s="283"/>
      <c r="M11" s="280"/>
      <c r="N11" s="280"/>
      <c r="O11" s="280"/>
      <c r="P11" s="280"/>
      <c r="Q11" s="280"/>
      <c r="R11" s="280"/>
      <c r="S11" s="284"/>
      <c r="T11" s="206"/>
      <c r="U11" s="297"/>
      <c r="V11" s="297"/>
      <c r="W11" s="297"/>
      <c r="X11" s="297"/>
    </row>
    <row r="12" spans="1:30" s="52" customFormat="1" ht="28.95" customHeight="1" thickBot="1">
      <c r="A12" s="51"/>
      <c r="B12" s="828" t="s">
        <v>337</v>
      </c>
      <c r="C12" s="57" t="s">
        <v>84</v>
      </c>
      <c r="D12" s="55" t="s">
        <v>28</v>
      </c>
      <c r="E12" s="57" t="s">
        <v>29</v>
      </c>
      <c r="F12" s="856">
        <v>0</v>
      </c>
      <c r="G12" s="266"/>
      <c r="H12" s="266"/>
      <c r="I12" s="266"/>
      <c r="J12" s="266"/>
      <c r="K12" s="856">
        <f>SUM(F12:J12)</f>
        <v>0</v>
      </c>
      <c r="L12" s="59"/>
      <c r="M12" s="864" t="s">
        <v>336</v>
      </c>
      <c r="N12" s="865">
        <v>0</v>
      </c>
      <c r="O12" s="269"/>
      <c r="P12" s="269"/>
      <c r="Q12" s="269"/>
      <c r="R12" s="269"/>
      <c r="S12" s="273">
        <f>K12*N12</f>
        <v>0</v>
      </c>
      <c r="T12" s="206"/>
      <c r="U12" s="651" t="s">
        <v>217</v>
      </c>
      <c r="V12" s="652">
        <f>K12</f>
        <v>0</v>
      </c>
      <c r="W12" s="652" t="s">
        <v>21</v>
      </c>
      <c r="X12" s="653">
        <f>S12</f>
        <v>0</v>
      </c>
      <c r="Y12" s="648">
        <f>X12</f>
        <v>0</v>
      </c>
      <c r="Z12" s="837"/>
      <c r="AA12" s="837"/>
      <c r="AB12" s="837"/>
      <c r="AC12" s="838"/>
      <c r="AD12" s="657" t="b">
        <f>X12=SUM(Y12:AC12)</f>
        <v>1</v>
      </c>
    </row>
    <row r="13" spans="1:30" s="52" customFormat="1" ht="13.2">
      <c r="A13" s="51"/>
      <c r="B13" s="994" t="s">
        <v>352</v>
      </c>
      <c r="C13" s="57" t="s">
        <v>85</v>
      </c>
      <c r="D13" s="55" t="s">
        <v>12</v>
      </c>
      <c r="E13" s="998" t="s">
        <v>27</v>
      </c>
      <c r="F13" s="856">
        <v>3</v>
      </c>
      <c r="G13" s="266"/>
      <c r="H13" s="266"/>
      <c r="I13" s="266"/>
      <c r="J13" s="266"/>
      <c r="K13" s="856">
        <f>SUM(F13:J13)</f>
        <v>3</v>
      </c>
      <c r="L13" s="59"/>
      <c r="M13" s="790"/>
      <c r="N13" s="792"/>
      <c r="O13" s="267"/>
      <c r="P13" s="267"/>
      <c r="Q13" s="267"/>
      <c r="R13" s="267"/>
      <c r="S13" s="273">
        <f>K13*N13</f>
        <v>0</v>
      </c>
      <c r="T13" s="207"/>
      <c r="U13" s="1000" t="s">
        <v>211</v>
      </c>
      <c r="V13" s="1005">
        <f>SUM(K13:K17)</f>
        <v>33</v>
      </c>
      <c r="W13" s="1005" t="s">
        <v>21</v>
      </c>
      <c r="X13" s="1009">
        <f>SUM(S13:S17)</f>
        <v>0</v>
      </c>
      <c r="Y13" s="839">
        <f>S13</f>
        <v>0</v>
      </c>
      <c r="Z13" s="831"/>
      <c r="AA13" s="831"/>
      <c r="AB13" s="831"/>
      <c r="AC13" s="835"/>
    </row>
    <row r="14" spans="1:30" s="52" customFormat="1" ht="13.2">
      <c r="A14" s="51"/>
      <c r="B14" s="995"/>
      <c r="C14" s="57" t="s">
        <v>182</v>
      </c>
      <c r="D14" s="55" t="s">
        <v>12</v>
      </c>
      <c r="E14" s="992"/>
      <c r="F14" s="266"/>
      <c r="G14" s="856">
        <v>12</v>
      </c>
      <c r="H14" s="266"/>
      <c r="I14" s="266"/>
      <c r="J14" s="266"/>
      <c r="K14" s="856">
        <f t="shared" ref="K14:K17" si="0">SUM(F14:J14)</f>
        <v>12</v>
      </c>
      <c r="L14" s="59"/>
      <c r="M14" s="790"/>
      <c r="N14" s="268"/>
      <c r="O14" s="792"/>
      <c r="P14" s="268"/>
      <c r="Q14" s="268"/>
      <c r="R14" s="268"/>
      <c r="S14" s="273">
        <f>K14*O14</f>
        <v>0</v>
      </c>
      <c r="T14" s="206"/>
      <c r="U14" s="1001"/>
      <c r="V14" s="1006"/>
      <c r="W14" s="1006"/>
      <c r="X14" s="1010"/>
      <c r="Y14" s="829"/>
      <c r="Z14" s="840">
        <f>S14</f>
        <v>0</v>
      </c>
      <c r="AA14" s="832"/>
      <c r="AB14" s="832"/>
      <c r="AC14" s="836"/>
    </row>
    <row r="15" spans="1:30" s="52" customFormat="1" ht="13.2">
      <c r="A15" s="51"/>
      <c r="B15" s="995"/>
      <c r="C15" s="57" t="s">
        <v>183</v>
      </c>
      <c r="D15" s="55" t="s">
        <v>12</v>
      </c>
      <c r="E15" s="992"/>
      <c r="F15" s="266"/>
      <c r="G15" s="266"/>
      <c r="H15" s="856">
        <v>12</v>
      </c>
      <c r="I15" s="266"/>
      <c r="J15" s="266"/>
      <c r="K15" s="856">
        <f t="shared" si="0"/>
        <v>12</v>
      </c>
      <c r="L15" s="59"/>
      <c r="M15" s="790"/>
      <c r="N15" s="268"/>
      <c r="O15" s="268"/>
      <c r="P15" s="792"/>
      <c r="Q15" s="267"/>
      <c r="R15" s="268"/>
      <c r="S15" s="273">
        <f>K15*P15</f>
        <v>0</v>
      </c>
      <c r="T15" s="206"/>
      <c r="U15" s="1001"/>
      <c r="V15" s="1006"/>
      <c r="W15" s="1006"/>
      <c r="X15" s="1010"/>
      <c r="Y15" s="829"/>
      <c r="Z15" s="832"/>
      <c r="AA15" s="840">
        <f>S15</f>
        <v>0</v>
      </c>
      <c r="AB15" s="834"/>
      <c r="AC15" s="836"/>
    </row>
    <row r="16" spans="1:30" s="52" customFormat="1" ht="13.2">
      <c r="A16" s="51"/>
      <c r="B16" s="995"/>
      <c r="C16" s="57" t="s">
        <v>184</v>
      </c>
      <c r="D16" s="55" t="s">
        <v>12</v>
      </c>
      <c r="E16" s="992"/>
      <c r="F16" s="816"/>
      <c r="G16" s="816"/>
      <c r="H16" s="816"/>
      <c r="I16" s="863">
        <v>6</v>
      </c>
      <c r="J16" s="816"/>
      <c r="K16" s="856">
        <f t="shared" si="0"/>
        <v>6</v>
      </c>
      <c r="L16" s="817"/>
      <c r="M16" s="818"/>
      <c r="N16" s="819"/>
      <c r="O16" s="819"/>
      <c r="P16" s="825"/>
      <c r="Q16" s="820"/>
      <c r="R16" s="819"/>
      <c r="S16" s="273">
        <f>K16*Q16</f>
        <v>0</v>
      </c>
      <c r="T16" s="206"/>
      <c r="U16" s="1001"/>
      <c r="V16" s="1006"/>
      <c r="W16" s="1006"/>
      <c r="X16" s="1010"/>
      <c r="Y16" s="829"/>
      <c r="Z16" s="832"/>
      <c r="AA16" s="834"/>
      <c r="AB16" s="840">
        <f>S16</f>
        <v>0</v>
      </c>
      <c r="AC16" s="836"/>
    </row>
    <row r="17" spans="1:30" s="52" customFormat="1" thickBot="1">
      <c r="A17" s="51"/>
      <c r="B17" s="996"/>
      <c r="C17" s="274" t="s">
        <v>341</v>
      </c>
      <c r="D17" s="275" t="s">
        <v>12</v>
      </c>
      <c r="E17" s="993"/>
      <c r="F17" s="276"/>
      <c r="G17" s="276"/>
      <c r="H17" s="276"/>
      <c r="I17" s="276"/>
      <c r="J17" s="857">
        <v>0</v>
      </c>
      <c r="K17" s="857">
        <f t="shared" si="0"/>
        <v>0</v>
      </c>
      <c r="L17" s="277"/>
      <c r="M17" s="922"/>
      <c r="N17" s="278"/>
      <c r="O17" s="278"/>
      <c r="P17" s="278"/>
      <c r="Q17" s="278"/>
      <c r="R17" s="348"/>
      <c r="S17" s="273">
        <f>K17*R17</f>
        <v>0</v>
      </c>
      <c r="T17" s="206"/>
      <c r="U17" s="1002"/>
      <c r="V17" s="1007"/>
      <c r="W17" s="1007"/>
      <c r="X17" s="1011"/>
      <c r="Y17" s="830"/>
      <c r="Z17" s="833"/>
      <c r="AA17" s="833"/>
      <c r="AB17" s="833"/>
      <c r="AC17" s="841">
        <f>S17</f>
        <v>0</v>
      </c>
      <c r="AD17" s="3" t="b">
        <f>X13=SUM(Y13:AC17)</f>
        <v>1</v>
      </c>
    </row>
    <row r="18" spans="1:30" s="52" customFormat="1" thickBot="1">
      <c r="A18" s="51"/>
      <c r="B18" s="333" t="s">
        <v>237</v>
      </c>
      <c r="C18" s="280"/>
      <c r="D18" s="285"/>
      <c r="E18" s="282"/>
      <c r="F18" s="282"/>
      <c r="G18" s="282"/>
      <c r="H18" s="282"/>
      <c r="I18" s="282"/>
      <c r="J18" s="282"/>
      <c r="K18" s="282"/>
      <c r="L18" s="283"/>
      <c r="M18" s="280"/>
      <c r="N18" s="286"/>
      <c r="O18" s="286"/>
      <c r="P18" s="286"/>
      <c r="Q18" s="286"/>
      <c r="R18" s="286"/>
      <c r="S18" s="287"/>
      <c r="T18" s="206"/>
      <c r="U18" s="297"/>
      <c r="V18" s="297"/>
      <c r="W18" s="297"/>
      <c r="X18" s="297"/>
    </row>
    <row r="19" spans="1:30" s="52" customFormat="1" ht="28.95" customHeight="1" thickBot="1">
      <c r="A19" s="51"/>
      <c r="B19" s="828" t="s">
        <v>338</v>
      </c>
      <c r="C19" s="57" t="s">
        <v>86</v>
      </c>
      <c r="D19" s="55" t="s">
        <v>28</v>
      </c>
      <c r="E19" s="57" t="s">
        <v>29</v>
      </c>
      <c r="F19" s="856">
        <v>0</v>
      </c>
      <c r="G19" s="266"/>
      <c r="H19" s="266"/>
      <c r="I19" s="266"/>
      <c r="J19" s="266"/>
      <c r="K19" s="856">
        <f>SUM(F19:J19)</f>
        <v>0</v>
      </c>
      <c r="L19" s="59"/>
      <c r="M19" s="864" t="s">
        <v>336</v>
      </c>
      <c r="N19" s="865">
        <v>0</v>
      </c>
      <c r="O19" s="269"/>
      <c r="P19" s="269"/>
      <c r="Q19" s="269"/>
      <c r="R19" s="269"/>
      <c r="S19" s="273">
        <f>K19*N19</f>
        <v>0</v>
      </c>
      <c r="T19" s="206"/>
      <c r="U19" s="651" t="s">
        <v>218</v>
      </c>
      <c r="V19" s="654">
        <f>K19</f>
        <v>0</v>
      </c>
      <c r="W19" s="652" t="s">
        <v>21</v>
      </c>
      <c r="X19" s="655">
        <f>S19</f>
        <v>0</v>
      </c>
      <c r="Y19" s="648">
        <f>X19</f>
        <v>0</v>
      </c>
      <c r="Z19" s="837"/>
      <c r="AA19" s="837"/>
      <c r="AB19" s="837"/>
      <c r="AC19" s="838"/>
      <c r="AD19" s="657" t="b">
        <f>X19=SUM(Y19:AC19)</f>
        <v>1</v>
      </c>
    </row>
    <row r="20" spans="1:30" s="52" customFormat="1" ht="13.2" customHeight="1">
      <c r="A20" s="51"/>
      <c r="B20" s="994" t="s">
        <v>353</v>
      </c>
      <c r="C20" s="57" t="s">
        <v>87</v>
      </c>
      <c r="D20" s="55" t="s">
        <v>12</v>
      </c>
      <c r="E20" s="998" t="s">
        <v>27</v>
      </c>
      <c r="F20" s="856">
        <v>3</v>
      </c>
      <c r="G20" s="266"/>
      <c r="H20" s="266"/>
      <c r="I20" s="266"/>
      <c r="J20" s="266"/>
      <c r="K20" s="856">
        <f>SUM(F20:J20)</f>
        <v>3</v>
      </c>
      <c r="L20" s="59"/>
      <c r="M20" s="790"/>
      <c r="N20" s="792"/>
      <c r="O20" s="267"/>
      <c r="P20" s="267"/>
      <c r="Q20" s="267"/>
      <c r="R20" s="267"/>
      <c r="S20" s="273">
        <f>K20*N20</f>
        <v>0</v>
      </c>
      <c r="T20" s="207"/>
      <c r="U20" s="1000" t="s">
        <v>213</v>
      </c>
      <c r="V20" s="1005">
        <f>SUM(K20:K24)</f>
        <v>33</v>
      </c>
      <c r="W20" s="1005" t="s">
        <v>21</v>
      </c>
      <c r="X20" s="1009">
        <f>SUM(S20:S24)</f>
        <v>0</v>
      </c>
      <c r="Y20" s="839">
        <f>S20</f>
        <v>0</v>
      </c>
      <c r="Z20" s="831"/>
      <c r="AA20" s="831"/>
      <c r="AB20" s="831"/>
      <c r="AC20" s="835"/>
    </row>
    <row r="21" spans="1:30" s="52" customFormat="1" ht="13.2">
      <c r="A21" s="51"/>
      <c r="B21" s="995"/>
      <c r="C21" s="57" t="s">
        <v>185</v>
      </c>
      <c r="D21" s="55" t="s">
        <v>12</v>
      </c>
      <c r="E21" s="992"/>
      <c r="F21" s="266"/>
      <c r="G21" s="856">
        <v>12</v>
      </c>
      <c r="H21" s="266"/>
      <c r="I21" s="266"/>
      <c r="J21" s="266"/>
      <c r="K21" s="856">
        <f t="shared" ref="K21:K24" si="1">SUM(F21:J21)</f>
        <v>12</v>
      </c>
      <c r="L21" s="59"/>
      <c r="M21" s="793"/>
      <c r="N21" s="268"/>
      <c r="O21" s="792"/>
      <c r="P21" s="268"/>
      <c r="Q21" s="268"/>
      <c r="R21" s="268"/>
      <c r="S21" s="273">
        <f>K21*O21</f>
        <v>0</v>
      </c>
      <c r="T21" s="206"/>
      <c r="U21" s="1001"/>
      <c r="V21" s="1006"/>
      <c r="W21" s="1006"/>
      <c r="X21" s="1010"/>
      <c r="Y21" s="829"/>
      <c r="Z21" s="840">
        <f>S21</f>
        <v>0</v>
      </c>
      <c r="AA21" s="832"/>
      <c r="AB21" s="832"/>
      <c r="AC21" s="836"/>
    </row>
    <row r="22" spans="1:30" s="52" customFormat="1" ht="13.2">
      <c r="A22" s="51"/>
      <c r="B22" s="995"/>
      <c r="C22" s="57" t="s">
        <v>186</v>
      </c>
      <c r="D22" s="55" t="s">
        <v>12</v>
      </c>
      <c r="E22" s="992"/>
      <c r="F22" s="266"/>
      <c r="G22" s="266"/>
      <c r="H22" s="856">
        <v>12</v>
      </c>
      <c r="I22" s="266"/>
      <c r="J22" s="266"/>
      <c r="K22" s="856">
        <f t="shared" si="1"/>
        <v>12</v>
      </c>
      <c r="L22" s="59"/>
      <c r="M22" s="793"/>
      <c r="N22" s="268"/>
      <c r="O22" s="268"/>
      <c r="P22" s="792"/>
      <c r="Q22" s="267"/>
      <c r="R22" s="268"/>
      <c r="S22" s="273">
        <f>K22*P22</f>
        <v>0</v>
      </c>
      <c r="T22" s="206"/>
      <c r="U22" s="1001"/>
      <c r="V22" s="1006"/>
      <c r="W22" s="1006"/>
      <c r="X22" s="1010"/>
      <c r="Y22" s="829"/>
      <c r="Z22" s="832"/>
      <c r="AA22" s="840">
        <f>S22</f>
        <v>0</v>
      </c>
      <c r="AB22" s="834"/>
      <c r="AC22" s="836"/>
    </row>
    <row r="23" spans="1:30" s="52" customFormat="1" ht="13.2">
      <c r="A23" s="51"/>
      <c r="B23" s="995"/>
      <c r="C23" s="57" t="s">
        <v>187</v>
      </c>
      <c r="D23" s="55" t="s">
        <v>12</v>
      </c>
      <c r="E23" s="992"/>
      <c r="F23" s="816"/>
      <c r="G23" s="816"/>
      <c r="H23" s="816"/>
      <c r="I23" s="863">
        <v>6</v>
      </c>
      <c r="J23" s="816"/>
      <c r="K23" s="856">
        <f t="shared" si="1"/>
        <v>6</v>
      </c>
      <c r="L23" s="817"/>
      <c r="M23" s="821"/>
      <c r="N23" s="819"/>
      <c r="O23" s="819"/>
      <c r="P23" s="825"/>
      <c r="Q23" s="820"/>
      <c r="R23" s="819"/>
      <c r="S23" s="273">
        <f>K23*Q23</f>
        <v>0</v>
      </c>
      <c r="T23" s="206"/>
      <c r="U23" s="1001"/>
      <c r="V23" s="1006"/>
      <c r="W23" s="1006"/>
      <c r="X23" s="1010"/>
      <c r="Y23" s="829"/>
      <c r="Z23" s="832"/>
      <c r="AA23" s="834"/>
      <c r="AB23" s="840">
        <f>S23</f>
        <v>0</v>
      </c>
      <c r="AC23" s="836"/>
    </row>
    <row r="24" spans="1:30" s="52" customFormat="1" thickBot="1">
      <c r="A24" s="51"/>
      <c r="B24" s="996"/>
      <c r="C24" s="274" t="s">
        <v>342</v>
      </c>
      <c r="D24" s="275" t="s">
        <v>12</v>
      </c>
      <c r="E24" s="993"/>
      <c r="F24" s="276"/>
      <c r="G24" s="276"/>
      <c r="H24" s="276"/>
      <c r="I24" s="276"/>
      <c r="J24" s="857">
        <v>0</v>
      </c>
      <c r="K24" s="857">
        <f t="shared" si="1"/>
        <v>0</v>
      </c>
      <c r="L24" s="277"/>
      <c r="M24" s="923"/>
      <c r="N24" s="278"/>
      <c r="O24" s="278"/>
      <c r="P24" s="278"/>
      <c r="Q24" s="278"/>
      <c r="R24" s="348"/>
      <c r="S24" s="273">
        <f>K24*R24</f>
        <v>0</v>
      </c>
      <c r="T24" s="206"/>
      <c r="U24" s="1002"/>
      <c r="V24" s="1007"/>
      <c r="W24" s="1007"/>
      <c r="X24" s="1011"/>
      <c r="Y24" s="830"/>
      <c r="Z24" s="833"/>
      <c r="AA24" s="833"/>
      <c r="AB24" s="833"/>
      <c r="AC24" s="841">
        <f>S24</f>
        <v>0</v>
      </c>
      <c r="AD24" s="3" t="b">
        <f>X20=SUM(Y20:AC24)</f>
        <v>1</v>
      </c>
    </row>
    <row r="25" spans="1:30" s="52" customFormat="1" thickBot="1">
      <c r="A25" s="51"/>
      <c r="B25" s="357" t="s">
        <v>238</v>
      </c>
      <c r="C25" s="280"/>
      <c r="D25" s="285"/>
      <c r="E25" s="282"/>
      <c r="F25" s="282"/>
      <c r="G25" s="282"/>
      <c r="H25" s="282"/>
      <c r="I25" s="282"/>
      <c r="J25" s="282"/>
      <c r="K25" s="282"/>
      <c r="L25" s="283"/>
      <c r="M25" s="288"/>
      <c r="N25" s="289"/>
      <c r="O25" s="289"/>
      <c r="P25" s="289"/>
      <c r="Q25" s="289"/>
      <c r="R25" s="289"/>
      <c r="S25" s="287"/>
      <c r="T25" s="206"/>
      <c r="U25" s="297"/>
      <c r="V25" s="297"/>
      <c r="W25" s="297"/>
      <c r="X25" s="297"/>
    </row>
    <row r="26" spans="1:30" s="52" customFormat="1" ht="28.95" customHeight="1" thickBot="1">
      <c r="A26" s="51"/>
      <c r="B26" s="828" t="s">
        <v>339</v>
      </c>
      <c r="C26" s="57" t="s">
        <v>88</v>
      </c>
      <c r="D26" s="55" t="s">
        <v>28</v>
      </c>
      <c r="E26" s="57" t="s">
        <v>29</v>
      </c>
      <c r="F26" s="856">
        <v>0</v>
      </c>
      <c r="G26" s="266"/>
      <c r="H26" s="266"/>
      <c r="I26" s="266"/>
      <c r="J26" s="266"/>
      <c r="K26" s="856">
        <f>SUM(F26:J26)</f>
        <v>0</v>
      </c>
      <c r="L26" s="59"/>
      <c r="M26" s="864" t="s">
        <v>336</v>
      </c>
      <c r="N26" s="865">
        <v>0</v>
      </c>
      <c r="O26" s="269"/>
      <c r="P26" s="269"/>
      <c r="Q26" s="269"/>
      <c r="R26" s="269"/>
      <c r="S26" s="273">
        <f>K26*N26</f>
        <v>0</v>
      </c>
      <c r="T26" s="206"/>
      <c r="U26" s="651" t="s">
        <v>216</v>
      </c>
      <c r="V26" s="652">
        <f>K26</f>
        <v>0</v>
      </c>
      <c r="W26" s="652" t="s">
        <v>21</v>
      </c>
      <c r="X26" s="653">
        <f>S26</f>
        <v>0</v>
      </c>
      <c r="Y26" s="648">
        <f>X26</f>
        <v>0</v>
      </c>
      <c r="Z26" s="837"/>
      <c r="AA26" s="837"/>
      <c r="AB26" s="837"/>
      <c r="AC26" s="838"/>
      <c r="AD26" s="657" t="b">
        <f>X26=SUM(Y26:AC26)</f>
        <v>1</v>
      </c>
    </row>
    <row r="27" spans="1:30" s="52" customFormat="1" ht="13.2">
      <c r="A27" s="51"/>
      <c r="B27" s="994" t="s">
        <v>354</v>
      </c>
      <c r="C27" s="57" t="s">
        <v>89</v>
      </c>
      <c r="D27" s="55" t="s">
        <v>12</v>
      </c>
      <c r="E27" s="998" t="s">
        <v>27</v>
      </c>
      <c r="F27" s="856">
        <v>3</v>
      </c>
      <c r="G27" s="266"/>
      <c r="H27" s="266"/>
      <c r="I27" s="266"/>
      <c r="J27" s="266"/>
      <c r="K27" s="856">
        <f>SUM(F27:J27)</f>
        <v>3</v>
      </c>
      <c r="L27" s="59"/>
      <c r="M27" s="790"/>
      <c r="N27" s="792"/>
      <c r="O27" s="267"/>
      <c r="P27" s="267"/>
      <c r="Q27" s="267"/>
      <c r="R27" s="267"/>
      <c r="S27" s="273">
        <f>K27*N27</f>
        <v>0</v>
      </c>
      <c r="T27" s="207"/>
      <c r="U27" s="1003" t="s">
        <v>212</v>
      </c>
      <c r="V27" s="1005">
        <f>SUM(K27:K31)</f>
        <v>33</v>
      </c>
      <c r="W27" s="1005" t="s">
        <v>21</v>
      </c>
      <c r="X27" s="1009">
        <f>SUM(S27:S31)</f>
        <v>0</v>
      </c>
      <c r="Y27" s="839">
        <f>S27</f>
        <v>0</v>
      </c>
      <c r="Z27" s="831"/>
      <c r="AA27" s="831"/>
      <c r="AB27" s="831"/>
      <c r="AC27" s="835"/>
    </row>
    <row r="28" spans="1:30" s="52" customFormat="1" ht="13.2">
      <c r="A28" s="51"/>
      <c r="B28" s="995"/>
      <c r="C28" s="57" t="s">
        <v>90</v>
      </c>
      <c r="D28" s="55" t="s">
        <v>12</v>
      </c>
      <c r="E28" s="992"/>
      <c r="F28" s="266"/>
      <c r="G28" s="856">
        <v>12</v>
      </c>
      <c r="H28" s="266"/>
      <c r="I28" s="266"/>
      <c r="J28" s="266"/>
      <c r="K28" s="856">
        <f t="shared" ref="K28:K31" si="2">SUM(F28:J28)</f>
        <v>12</v>
      </c>
      <c r="L28" s="59"/>
      <c r="M28" s="793"/>
      <c r="N28" s="268"/>
      <c r="O28" s="792"/>
      <c r="P28" s="268"/>
      <c r="Q28" s="268"/>
      <c r="R28" s="268"/>
      <c r="S28" s="273">
        <f>K28*O28</f>
        <v>0</v>
      </c>
      <c r="T28" s="207"/>
      <c r="U28" s="968"/>
      <c r="V28" s="1006"/>
      <c r="W28" s="1006"/>
      <c r="X28" s="1010"/>
      <c r="Y28" s="829"/>
      <c r="Z28" s="840">
        <f>S28</f>
        <v>0</v>
      </c>
      <c r="AA28" s="832"/>
      <c r="AB28" s="832"/>
      <c r="AC28" s="836"/>
    </row>
    <row r="29" spans="1:30" s="52" customFormat="1" ht="13.2">
      <c r="A29" s="51"/>
      <c r="B29" s="995"/>
      <c r="C29" s="57" t="s">
        <v>188</v>
      </c>
      <c r="D29" s="55" t="s">
        <v>12</v>
      </c>
      <c r="E29" s="992"/>
      <c r="F29" s="266"/>
      <c r="G29" s="266"/>
      <c r="H29" s="856">
        <v>12</v>
      </c>
      <c r="I29" s="266"/>
      <c r="J29" s="266"/>
      <c r="K29" s="856">
        <f t="shared" si="2"/>
        <v>12</v>
      </c>
      <c r="L29" s="59"/>
      <c r="M29" s="793"/>
      <c r="N29" s="268"/>
      <c r="O29" s="268"/>
      <c r="P29" s="792"/>
      <c r="Q29" s="267"/>
      <c r="R29" s="268"/>
      <c r="S29" s="273">
        <f>K29*P29</f>
        <v>0</v>
      </c>
      <c r="T29" s="207"/>
      <c r="U29" s="968"/>
      <c r="V29" s="1006"/>
      <c r="W29" s="1006"/>
      <c r="X29" s="1010"/>
      <c r="Y29" s="829"/>
      <c r="Z29" s="832"/>
      <c r="AA29" s="840">
        <f>S29</f>
        <v>0</v>
      </c>
      <c r="AB29" s="834"/>
      <c r="AC29" s="836"/>
    </row>
    <row r="30" spans="1:30" s="52" customFormat="1" ht="13.2">
      <c r="A30" s="51"/>
      <c r="B30" s="995"/>
      <c r="C30" s="57" t="s">
        <v>189</v>
      </c>
      <c r="D30" s="55" t="s">
        <v>12</v>
      </c>
      <c r="E30" s="992"/>
      <c r="F30" s="266"/>
      <c r="G30" s="266"/>
      <c r="H30" s="266"/>
      <c r="I30" s="856">
        <v>6</v>
      </c>
      <c r="J30" s="266"/>
      <c r="K30" s="856">
        <f t="shared" si="2"/>
        <v>6</v>
      </c>
      <c r="L30" s="59"/>
      <c r="M30" s="793"/>
      <c r="N30" s="268"/>
      <c r="O30" s="268"/>
      <c r="P30" s="267"/>
      <c r="Q30" s="792"/>
      <c r="R30" s="268"/>
      <c r="S30" s="273">
        <f>K30*Q30</f>
        <v>0</v>
      </c>
      <c r="T30" s="207"/>
      <c r="U30" s="968"/>
      <c r="V30" s="1006"/>
      <c r="W30" s="1006"/>
      <c r="X30" s="1010"/>
      <c r="Y30" s="829"/>
      <c r="Z30" s="832"/>
      <c r="AA30" s="834"/>
      <c r="AB30" s="840">
        <f>S30</f>
        <v>0</v>
      </c>
      <c r="AC30" s="836"/>
    </row>
    <row r="31" spans="1:30" s="52" customFormat="1" thickBot="1">
      <c r="A31" s="51"/>
      <c r="B31" s="997"/>
      <c r="C31" s="57" t="s">
        <v>190</v>
      </c>
      <c r="D31" s="55" t="s">
        <v>12</v>
      </c>
      <c r="E31" s="999"/>
      <c r="F31" s="266"/>
      <c r="G31" s="266"/>
      <c r="H31" s="266"/>
      <c r="I31" s="266"/>
      <c r="J31" s="856">
        <v>0</v>
      </c>
      <c r="K31" s="856">
        <f t="shared" si="2"/>
        <v>0</v>
      </c>
      <c r="L31" s="59"/>
      <c r="M31" s="924"/>
      <c r="N31" s="268"/>
      <c r="O31" s="268"/>
      <c r="P31" s="268"/>
      <c r="Q31" s="268"/>
      <c r="R31" s="267"/>
      <c r="S31" s="273">
        <f>K31*R31</f>
        <v>0</v>
      </c>
      <c r="T31" s="207"/>
      <c r="U31" s="1004"/>
      <c r="V31" s="1008"/>
      <c r="W31" s="1008"/>
      <c r="X31" s="1012"/>
      <c r="Y31" s="830"/>
      <c r="Z31" s="833"/>
      <c r="AA31" s="833"/>
      <c r="AB31" s="833"/>
      <c r="AC31" s="841">
        <f>S31</f>
        <v>0</v>
      </c>
      <c r="AD31" s="3" t="b">
        <f>X27=SUM(Y27:AC31)</f>
        <v>1</v>
      </c>
    </row>
    <row r="32" spans="1:30" s="52" customFormat="1" ht="13.2">
      <c r="A32" s="51"/>
      <c r="B32" s="994" t="s">
        <v>357</v>
      </c>
      <c r="C32" s="57" t="s">
        <v>190</v>
      </c>
      <c r="D32" s="55" t="s">
        <v>12</v>
      </c>
      <c r="E32" s="998" t="s">
        <v>27</v>
      </c>
      <c r="F32" s="856">
        <v>3</v>
      </c>
      <c r="G32" s="266"/>
      <c r="H32" s="266"/>
      <c r="I32" s="266"/>
      <c r="J32" s="266"/>
      <c r="K32" s="856">
        <f>SUM(F32:J32)</f>
        <v>3</v>
      </c>
      <c r="L32" s="59"/>
      <c r="M32" s="790"/>
      <c r="N32" s="792"/>
      <c r="O32" s="267"/>
      <c r="P32" s="267"/>
      <c r="Q32" s="267"/>
      <c r="R32" s="267"/>
      <c r="S32" s="273">
        <f>K32*N32</f>
        <v>0</v>
      </c>
      <c r="T32" s="207"/>
      <c r="U32" s="1003" t="s">
        <v>214</v>
      </c>
      <c r="V32" s="1005">
        <f>SUM(K32:K36)</f>
        <v>33</v>
      </c>
      <c r="W32" s="1005" t="s">
        <v>21</v>
      </c>
      <c r="X32" s="1009">
        <f>SUM(S32:S36)</f>
        <v>0</v>
      </c>
      <c r="Y32" s="839">
        <f>S32</f>
        <v>0</v>
      </c>
      <c r="Z32" s="831"/>
      <c r="AA32" s="831"/>
      <c r="AB32" s="831"/>
      <c r="AC32" s="835"/>
    </row>
    <row r="33" spans="1:30" s="52" customFormat="1" ht="13.2">
      <c r="A33" s="51"/>
      <c r="B33" s="995"/>
      <c r="C33" s="57" t="s">
        <v>191</v>
      </c>
      <c r="D33" s="55" t="s">
        <v>12</v>
      </c>
      <c r="E33" s="992"/>
      <c r="F33" s="266"/>
      <c r="G33" s="856">
        <v>12</v>
      </c>
      <c r="H33" s="266"/>
      <c r="I33" s="266"/>
      <c r="J33" s="266"/>
      <c r="K33" s="856">
        <f t="shared" ref="K33:K36" si="3">SUM(F33:J33)</f>
        <v>12</v>
      </c>
      <c r="L33" s="59"/>
      <c r="M33" s="793"/>
      <c r="N33" s="268"/>
      <c r="O33" s="792"/>
      <c r="P33" s="268"/>
      <c r="Q33" s="268"/>
      <c r="R33" s="268"/>
      <c r="S33" s="273">
        <f>K33*O33</f>
        <v>0</v>
      </c>
      <c r="T33" s="206"/>
      <c r="U33" s="968"/>
      <c r="V33" s="1006"/>
      <c r="W33" s="1006"/>
      <c r="X33" s="1010"/>
      <c r="Y33" s="829"/>
      <c r="Z33" s="840">
        <f>S33</f>
        <v>0</v>
      </c>
      <c r="AA33" s="832"/>
      <c r="AB33" s="832"/>
      <c r="AC33" s="836"/>
    </row>
    <row r="34" spans="1:30" s="52" customFormat="1" ht="13.2">
      <c r="A34" s="51"/>
      <c r="B34" s="995"/>
      <c r="C34" s="57" t="s">
        <v>192</v>
      </c>
      <c r="D34" s="55" t="s">
        <v>12</v>
      </c>
      <c r="E34" s="992"/>
      <c r="F34" s="266"/>
      <c r="G34" s="266"/>
      <c r="H34" s="856">
        <v>12</v>
      </c>
      <c r="I34" s="266"/>
      <c r="J34" s="266"/>
      <c r="K34" s="856">
        <f t="shared" si="3"/>
        <v>12</v>
      </c>
      <c r="L34" s="59"/>
      <c r="M34" s="793"/>
      <c r="N34" s="268"/>
      <c r="O34" s="268"/>
      <c r="P34" s="792"/>
      <c r="Q34" s="267"/>
      <c r="R34" s="268"/>
      <c r="S34" s="273">
        <f>K34*P34</f>
        <v>0</v>
      </c>
      <c r="T34" s="206"/>
      <c r="U34" s="968"/>
      <c r="V34" s="1006"/>
      <c r="W34" s="1006"/>
      <c r="X34" s="1010"/>
      <c r="Y34" s="829"/>
      <c r="Z34" s="832"/>
      <c r="AA34" s="840">
        <f>S34</f>
        <v>0</v>
      </c>
      <c r="AB34" s="834"/>
      <c r="AC34" s="836"/>
    </row>
    <row r="35" spans="1:30" s="52" customFormat="1" ht="13.2">
      <c r="A35" s="51"/>
      <c r="B35" s="995"/>
      <c r="C35" s="57" t="s">
        <v>193</v>
      </c>
      <c r="D35" s="55" t="s">
        <v>12</v>
      </c>
      <c r="E35" s="992"/>
      <c r="F35" s="816"/>
      <c r="G35" s="816"/>
      <c r="H35" s="816"/>
      <c r="I35" s="863">
        <v>6</v>
      </c>
      <c r="J35" s="816"/>
      <c r="K35" s="856">
        <f t="shared" si="3"/>
        <v>6</v>
      </c>
      <c r="L35" s="817"/>
      <c r="M35" s="821"/>
      <c r="N35" s="819"/>
      <c r="O35" s="819"/>
      <c r="P35" s="825"/>
      <c r="Q35" s="820"/>
      <c r="R35" s="819"/>
      <c r="S35" s="273">
        <f>K35*Q35</f>
        <v>0</v>
      </c>
      <c r="T35" s="206"/>
      <c r="U35" s="968"/>
      <c r="V35" s="1006"/>
      <c r="W35" s="1006"/>
      <c r="X35" s="1010"/>
      <c r="Y35" s="829"/>
      <c r="Z35" s="832"/>
      <c r="AA35" s="834"/>
      <c r="AB35" s="840">
        <f>S35</f>
        <v>0</v>
      </c>
      <c r="AC35" s="836"/>
    </row>
    <row r="36" spans="1:30" s="52" customFormat="1" thickBot="1">
      <c r="A36" s="51"/>
      <c r="B36" s="996"/>
      <c r="C36" s="274" t="s">
        <v>343</v>
      </c>
      <c r="D36" s="275" t="s">
        <v>12</v>
      </c>
      <c r="E36" s="993"/>
      <c r="F36" s="276"/>
      <c r="G36" s="276"/>
      <c r="H36" s="276"/>
      <c r="I36" s="276"/>
      <c r="J36" s="857">
        <v>0</v>
      </c>
      <c r="K36" s="857">
        <f t="shared" si="3"/>
        <v>0</v>
      </c>
      <c r="L36" s="277"/>
      <c r="M36" s="923"/>
      <c r="N36" s="278"/>
      <c r="O36" s="278"/>
      <c r="P36" s="278"/>
      <c r="Q36" s="278"/>
      <c r="R36" s="348"/>
      <c r="S36" s="273">
        <f>K36*R36</f>
        <v>0</v>
      </c>
      <c r="T36" s="206"/>
      <c r="U36" s="969"/>
      <c r="V36" s="1007"/>
      <c r="W36" s="1007"/>
      <c r="X36" s="1011"/>
      <c r="Y36" s="830"/>
      <c r="Z36" s="833"/>
      <c r="AA36" s="833"/>
      <c r="AB36" s="833"/>
      <c r="AC36" s="841">
        <f>S36</f>
        <v>0</v>
      </c>
      <c r="AD36" s="3" t="b">
        <f>X32=SUM(Y32:AC36)</f>
        <v>1</v>
      </c>
    </row>
    <row r="37" spans="1:30" s="52" customFormat="1" thickBot="1">
      <c r="A37" s="51"/>
      <c r="B37" s="357" t="s">
        <v>239</v>
      </c>
      <c r="C37" s="280"/>
      <c r="D37" s="285"/>
      <c r="E37" s="280"/>
      <c r="F37" s="280"/>
      <c r="G37" s="280"/>
      <c r="H37" s="280"/>
      <c r="I37" s="280"/>
      <c r="J37" s="280"/>
      <c r="K37" s="280"/>
      <c r="L37" s="283"/>
      <c r="M37" s="288"/>
      <c r="N37" s="289"/>
      <c r="O37" s="289"/>
      <c r="P37" s="289"/>
      <c r="Q37" s="289"/>
      <c r="R37" s="289"/>
      <c r="S37" s="287"/>
      <c r="T37" s="206"/>
      <c r="U37" s="297"/>
      <c r="V37" s="297"/>
      <c r="W37" s="297"/>
      <c r="X37" s="297"/>
    </row>
    <row r="38" spans="1:30" s="52" customFormat="1" ht="28.95" customHeight="1" thickBot="1">
      <c r="A38" s="51"/>
      <c r="B38" s="828" t="s">
        <v>340</v>
      </c>
      <c r="C38" s="57" t="s">
        <v>91</v>
      </c>
      <c r="D38" s="55" t="s">
        <v>28</v>
      </c>
      <c r="E38" s="57" t="s">
        <v>29</v>
      </c>
      <c r="F38" s="856">
        <v>0</v>
      </c>
      <c r="G38" s="266"/>
      <c r="H38" s="266"/>
      <c r="I38" s="266"/>
      <c r="J38" s="266"/>
      <c r="K38" s="856">
        <f>SUM(F38:J38)</f>
        <v>0</v>
      </c>
      <c r="L38" s="59"/>
      <c r="M38" s="864" t="s">
        <v>336</v>
      </c>
      <c r="N38" s="865">
        <v>0</v>
      </c>
      <c r="O38" s="269"/>
      <c r="P38" s="269"/>
      <c r="Q38" s="269"/>
      <c r="R38" s="269"/>
      <c r="S38" s="273">
        <f>K38*N38</f>
        <v>0</v>
      </c>
      <c r="T38" s="206"/>
      <c r="U38" s="651" t="s">
        <v>215</v>
      </c>
      <c r="V38" s="652">
        <f>K38</f>
        <v>0</v>
      </c>
      <c r="W38" s="652" t="s">
        <v>21</v>
      </c>
      <c r="X38" s="653">
        <f>S38</f>
        <v>0</v>
      </c>
      <c r="Y38" s="648">
        <f>X38</f>
        <v>0</v>
      </c>
      <c r="Z38" s="837"/>
      <c r="AA38" s="837"/>
      <c r="AB38" s="842"/>
      <c r="AC38" s="838"/>
      <c r="AD38" s="657" t="b">
        <f>X38=SUM(Y38:AC38)</f>
        <v>1</v>
      </c>
    </row>
    <row r="39" spans="1:30" s="52" customFormat="1" ht="13.2">
      <c r="A39" s="51"/>
      <c r="B39" s="994" t="s">
        <v>355</v>
      </c>
      <c r="C39" s="57" t="s">
        <v>92</v>
      </c>
      <c r="D39" s="55" t="s">
        <v>12</v>
      </c>
      <c r="E39" s="998" t="s">
        <v>27</v>
      </c>
      <c r="F39" s="856">
        <v>3</v>
      </c>
      <c r="G39" s="266"/>
      <c r="H39" s="266"/>
      <c r="I39" s="266"/>
      <c r="J39" s="266"/>
      <c r="K39" s="856">
        <f>SUM(F39:J39)</f>
        <v>3</v>
      </c>
      <c r="L39" s="59"/>
      <c r="M39" s="790"/>
      <c r="N39" s="792"/>
      <c r="O39" s="267"/>
      <c r="P39" s="267"/>
      <c r="Q39" s="267"/>
      <c r="R39" s="267"/>
      <c r="S39" s="273">
        <f>K39*N39</f>
        <v>0</v>
      </c>
      <c r="T39" s="207"/>
      <c r="U39" s="1003" t="s">
        <v>219</v>
      </c>
      <c r="V39" s="1005">
        <f>SUM(K39:K43)</f>
        <v>33</v>
      </c>
      <c r="W39" s="1005" t="s">
        <v>21</v>
      </c>
      <c r="X39" s="1009">
        <f>SUM(S39:S43)</f>
        <v>0</v>
      </c>
      <c r="Y39" s="839">
        <f>S39</f>
        <v>0</v>
      </c>
      <c r="Z39" s="831"/>
      <c r="AA39" s="831"/>
      <c r="AB39" s="831"/>
      <c r="AC39" s="835"/>
    </row>
    <row r="40" spans="1:30" s="52" customFormat="1" ht="13.2">
      <c r="A40" s="51"/>
      <c r="B40" s="995"/>
      <c r="C40" s="57" t="s">
        <v>194</v>
      </c>
      <c r="D40" s="55" t="s">
        <v>12</v>
      </c>
      <c r="E40" s="992"/>
      <c r="F40" s="266"/>
      <c r="G40" s="856">
        <v>12</v>
      </c>
      <c r="H40" s="266"/>
      <c r="I40" s="266"/>
      <c r="J40" s="266"/>
      <c r="K40" s="856">
        <f t="shared" ref="K40:K43" si="4">SUM(F40:J40)</f>
        <v>12</v>
      </c>
      <c r="L40" s="59"/>
      <c r="M40" s="790"/>
      <c r="N40" s="268"/>
      <c r="O40" s="792"/>
      <c r="P40" s="268"/>
      <c r="Q40" s="268"/>
      <c r="R40" s="268"/>
      <c r="S40" s="273">
        <f>K40*O40</f>
        <v>0</v>
      </c>
      <c r="T40" s="206"/>
      <c r="U40" s="968"/>
      <c r="V40" s="1006"/>
      <c r="W40" s="1006"/>
      <c r="X40" s="1010"/>
      <c r="Y40" s="829"/>
      <c r="Z40" s="840">
        <f>S40</f>
        <v>0</v>
      </c>
      <c r="AA40" s="832"/>
      <c r="AB40" s="832"/>
      <c r="AC40" s="836"/>
    </row>
    <row r="41" spans="1:30" s="52" customFormat="1" ht="13.2">
      <c r="A41" s="51"/>
      <c r="B41" s="995"/>
      <c r="C41" s="57" t="s">
        <v>195</v>
      </c>
      <c r="D41" s="55" t="s">
        <v>12</v>
      </c>
      <c r="E41" s="992"/>
      <c r="F41" s="266"/>
      <c r="G41" s="266"/>
      <c r="H41" s="856">
        <v>12</v>
      </c>
      <c r="I41" s="266"/>
      <c r="J41" s="266"/>
      <c r="K41" s="856">
        <f t="shared" si="4"/>
        <v>12</v>
      </c>
      <c r="L41" s="59"/>
      <c r="M41" s="790"/>
      <c r="N41" s="268"/>
      <c r="O41" s="268"/>
      <c r="P41" s="792"/>
      <c r="Q41" s="267"/>
      <c r="R41" s="268"/>
      <c r="S41" s="273">
        <f>K41*P41</f>
        <v>0</v>
      </c>
      <c r="T41" s="206"/>
      <c r="U41" s="968"/>
      <c r="V41" s="1006"/>
      <c r="W41" s="1006"/>
      <c r="X41" s="1010"/>
      <c r="Y41" s="829"/>
      <c r="Z41" s="832"/>
      <c r="AA41" s="840">
        <f>S41</f>
        <v>0</v>
      </c>
      <c r="AB41" s="834"/>
      <c r="AC41" s="836"/>
    </row>
    <row r="42" spans="1:30" s="52" customFormat="1" ht="13.2">
      <c r="A42" s="51"/>
      <c r="B42" s="995"/>
      <c r="C42" s="57" t="s">
        <v>196</v>
      </c>
      <c r="D42" s="55" t="s">
        <v>12</v>
      </c>
      <c r="E42" s="992"/>
      <c r="F42" s="816"/>
      <c r="G42" s="816"/>
      <c r="H42" s="816"/>
      <c r="I42" s="863">
        <v>6</v>
      </c>
      <c r="J42" s="816"/>
      <c r="K42" s="856">
        <f t="shared" si="4"/>
        <v>6</v>
      </c>
      <c r="L42" s="817"/>
      <c r="M42" s="818"/>
      <c r="N42" s="819"/>
      <c r="O42" s="819"/>
      <c r="P42" s="825"/>
      <c r="Q42" s="820"/>
      <c r="R42" s="819"/>
      <c r="S42" s="273">
        <f>K42*Q42</f>
        <v>0</v>
      </c>
      <c r="T42" s="206"/>
      <c r="U42" s="968"/>
      <c r="V42" s="1006"/>
      <c r="W42" s="1006"/>
      <c r="X42" s="1010"/>
      <c r="Y42" s="829"/>
      <c r="Z42" s="832"/>
      <c r="AA42" s="834"/>
      <c r="AB42" s="840">
        <f>S42</f>
        <v>0</v>
      </c>
      <c r="AC42" s="836"/>
    </row>
    <row r="43" spans="1:30" s="52" customFormat="1" thickBot="1">
      <c r="A43" s="51"/>
      <c r="B43" s="996"/>
      <c r="C43" s="274" t="s">
        <v>344</v>
      </c>
      <c r="D43" s="275" t="s">
        <v>12</v>
      </c>
      <c r="E43" s="993"/>
      <c r="F43" s="276"/>
      <c r="G43" s="276"/>
      <c r="H43" s="276"/>
      <c r="I43" s="276"/>
      <c r="J43" s="857">
        <v>0</v>
      </c>
      <c r="K43" s="857">
        <f t="shared" si="4"/>
        <v>0</v>
      </c>
      <c r="L43" s="277"/>
      <c r="M43" s="922"/>
      <c r="N43" s="278"/>
      <c r="O43" s="278"/>
      <c r="P43" s="278"/>
      <c r="Q43" s="278"/>
      <c r="R43" s="348"/>
      <c r="S43" s="273">
        <f>K43*R43</f>
        <v>0</v>
      </c>
      <c r="T43" s="206"/>
      <c r="U43" s="969"/>
      <c r="V43" s="1007"/>
      <c r="W43" s="1007"/>
      <c r="X43" s="1011"/>
      <c r="Y43" s="830"/>
      <c r="Z43" s="833"/>
      <c r="AA43" s="833"/>
      <c r="AB43" s="833"/>
      <c r="AC43" s="841">
        <f>S43</f>
        <v>0</v>
      </c>
      <c r="AD43" s="3" t="b">
        <f>X39=SUM(Y39:AC43)</f>
        <v>1</v>
      </c>
    </row>
    <row r="44" spans="1:30" s="52" customFormat="1" thickBot="1">
      <c r="A44" s="51"/>
      <c r="B44" s="333" t="s">
        <v>240</v>
      </c>
      <c r="C44" s="280"/>
      <c r="D44" s="285"/>
      <c r="E44" s="280"/>
      <c r="F44" s="280"/>
      <c r="G44" s="280"/>
      <c r="H44" s="280"/>
      <c r="I44" s="280"/>
      <c r="J44" s="280"/>
      <c r="K44" s="280"/>
      <c r="L44" s="283"/>
      <c r="M44" s="280"/>
      <c r="N44" s="280"/>
      <c r="O44" s="280"/>
      <c r="P44" s="280"/>
      <c r="Q44" s="280"/>
      <c r="R44" s="280"/>
      <c r="S44" s="284"/>
      <c r="T44" s="206"/>
      <c r="U44" s="297"/>
      <c r="V44" s="297"/>
      <c r="W44" s="297"/>
      <c r="X44" s="297"/>
    </row>
    <row r="45" spans="1:30" s="52" customFormat="1" ht="13.2">
      <c r="A45" s="51"/>
      <c r="B45" s="994" t="s">
        <v>335</v>
      </c>
      <c r="C45" s="57" t="s">
        <v>93</v>
      </c>
      <c r="D45" s="291" t="s">
        <v>14</v>
      </c>
      <c r="E45" s="998" t="s">
        <v>13</v>
      </c>
      <c r="F45" s="862" t="e">
        <f>'2A Static (SM)+Comms Mod Instal'!G36*W45</f>
        <v>#DIV/0!</v>
      </c>
      <c r="G45" s="266"/>
      <c r="H45" s="266"/>
      <c r="I45" s="266"/>
      <c r="J45" s="266"/>
      <c r="K45" s="858" t="e">
        <f>SUM(F45:J45)</f>
        <v>#DIV/0!</v>
      </c>
      <c r="L45" s="59"/>
      <c r="M45" s="790"/>
      <c r="N45" s="792"/>
      <c r="O45" s="267"/>
      <c r="P45" s="267"/>
      <c r="Q45" s="267"/>
      <c r="R45" s="267"/>
      <c r="S45" s="273" t="e">
        <f>K45*N45</f>
        <v>#DIV/0!</v>
      </c>
      <c r="T45" s="279"/>
      <c r="U45" s="967" t="s">
        <v>220</v>
      </c>
      <c r="V45" s="1013" t="e">
        <f>SUM(K45:K49)</f>
        <v>#DIV/0!</v>
      </c>
      <c r="W45" s="1016" t="e">
        <f>7500/'2A Static (SM)+Comms Mod Instal'!L36</f>
        <v>#DIV/0!</v>
      </c>
      <c r="X45" s="1019" t="e">
        <f>SUM(S45:S49)</f>
        <v>#DIV/0!</v>
      </c>
      <c r="Y45" s="839" t="e">
        <f>S45</f>
        <v>#DIV/0!</v>
      </c>
      <c r="Z45" s="831"/>
      <c r="AA45" s="831"/>
      <c r="AB45" s="831"/>
      <c r="AC45" s="835"/>
    </row>
    <row r="46" spans="1:30" s="52" customFormat="1" ht="13.2">
      <c r="A46" s="51"/>
      <c r="B46" s="995"/>
      <c r="C46" s="57" t="s">
        <v>197</v>
      </c>
      <c r="D46" s="291" t="s">
        <v>14</v>
      </c>
      <c r="E46" s="992"/>
      <c r="F46" s="266"/>
      <c r="G46" s="858" t="e">
        <f>'2A Static (SM)+Comms Mod Instal'!H36*W45</f>
        <v>#DIV/0!</v>
      </c>
      <c r="H46" s="266"/>
      <c r="I46" s="266"/>
      <c r="J46" s="266"/>
      <c r="K46" s="858" t="e">
        <f t="shared" ref="K46:K49" si="5">SUM(F46:J46)</f>
        <v>#DIV/0!</v>
      </c>
      <c r="L46" s="59"/>
      <c r="M46" s="790"/>
      <c r="N46" s="268"/>
      <c r="O46" s="792"/>
      <c r="P46" s="268"/>
      <c r="Q46" s="268"/>
      <c r="R46" s="268"/>
      <c r="S46" s="273" t="e">
        <f>K46*O46</f>
        <v>#DIV/0!</v>
      </c>
      <c r="T46" s="279"/>
      <c r="U46" s="968"/>
      <c r="V46" s="1014"/>
      <c r="W46" s="1017"/>
      <c r="X46" s="1010"/>
      <c r="Y46" s="829"/>
      <c r="Z46" s="840" t="e">
        <f>S46</f>
        <v>#DIV/0!</v>
      </c>
      <c r="AA46" s="832"/>
      <c r="AB46" s="832"/>
      <c r="AC46" s="836"/>
    </row>
    <row r="47" spans="1:30" s="52" customFormat="1" ht="13.2">
      <c r="A47" s="51"/>
      <c r="B47" s="995"/>
      <c r="C47" s="57" t="s">
        <v>198</v>
      </c>
      <c r="D47" s="291" t="s">
        <v>14</v>
      </c>
      <c r="E47" s="992"/>
      <c r="F47" s="266"/>
      <c r="G47" s="266"/>
      <c r="H47" s="858" t="e">
        <f>'2A Static (SM)+Comms Mod Instal'!I36*W45</f>
        <v>#DIV/0!</v>
      </c>
      <c r="I47" s="827"/>
      <c r="J47" s="266"/>
      <c r="K47" s="858" t="e">
        <f t="shared" si="5"/>
        <v>#DIV/0!</v>
      </c>
      <c r="L47" s="59"/>
      <c r="M47" s="790"/>
      <c r="N47" s="268"/>
      <c r="O47" s="268"/>
      <c r="P47" s="792"/>
      <c r="Q47" s="267"/>
      <c r="R47" s="268"/>
      <c r="S47" s="273" t="e">
        <f>K47*P47</f>
        <v>#DIV/0!</v>
      </c>
      <c r="T47" s="279"/>
      <c r="U47" s="968"/>
      <c r="V47" s="1014"/>
      <c r="W47" s="1017"/>
      <c r="X47" s="1010"/>
      <c r="Y47" s="829"/>
      <c r="Z47" s="832"/>
      <c r="AA47" s="840" t="e">
        <f>S47</f>
        <v>#DIV/0!</v>
      </c>
      <c r="AB47" s="834"/>
      <c r="AC47" s="836"/>
    </row>
    <row r="48" spans="1:30" s="52" customFormat="1" ht="13.2">
      <c r="A48" s="51"/>
      <c r="B48" s="995"/>
      <c r="C48" s="57" t="s">
        <v>199</v>
      </c>
      <c r="D48" s="291" t="s">
        <v>14</v>
      </c>
      <c r="E48" s="992"/>
      <c r="F48" s="816"/>
      <c r="G48" s="816"/>
      <c r="H48" s="826"/>
      <c r="I48" s="858" t="e">
        <f>'2A Static (SM)+Comms Mod Instal'!J36*W45</f>
        <v>#DIV/0!</v>
      </c>
      <c r="J48" s="816"/>
      <c r="K48" s="858" t="e">
        <f t="shared" si="5"/>
        <v>#DIV/0!</v>
      </c>
      <c r="L48" s="817"/>
      <c r="M48" s="818"/>
      <c r="N48" s="819"/>
      <c r="O48" s="819"/>
      <c r="P48" s="825"/>
      <c r="Q48" s="820"/>
      <c r="R48" s="819"/>
      <c r="S48" s="273" t="e">
        <f>K48*Q48</f>
        <v>#DIV/0!</v>
      </c>
      <c r="T48" s="279"/>
      <c r="U48" s="968"/>
      <c r="V48" s="1014"/>
      <c r="W48" s="1017"/>
      <c r="X48" s="1010"/>
      <c r="Y48" s="829"/>
      <c r="Z48" s="832"/>
      <c r="AA48" s="834"/>
      <c r="AB48" s="840" t="e">
        <f>S48</f>
        <v>#DIV/0!</v>
      </c>
      <c r="AC48" s="836"/>
    </row>
    <row r="49" spans="1:30" s="52" customFormat="1" thickBot="1">
      <c r="A49" s="51"/>
      <c r="B49" s="996"/>
      <c r="C49" s="274" t="s">
        <v>345</v>
      </c>
      <c r="D49" s="291" t="s">
        <v>14</v>
      </c>
      <c r="E49" s="993"/>
      <c r="F49" s="276"/>
      <c r="G49" s="276"/>
      <c r="H49" s="276"/>
      <c r="I49" s="276"/>
      <c r="J49" s="859" t="e">
        <f>'2A Static (SM)+Comms Mod Instal'!K36*W45</f>
        <v>#DIV/0!</v>
      </c>
      <c r="K49" s="859" t="e">
        <f t="shared" si="5"/>
        <v>#DIV/0!</v>
      </c>
      <c r="L49" s="277"/>
      <c r="M49" s="922"/>
      <c r="N49" s="278"/>
      <c r="O49" s="278"/>
      <c r="P49" s="278"/>
      <c r="Q49" s="278"/>
      <c r="R49" s="348"/>
      <c r="S49" s="273" t="e">
        <f>K49*R49</f>
        <v>#DIV/0!</v>
      </c>
      <c r="T49" s="279"/>
      <c r="U49" s="969"/>
      <c r="V49" s="1015"/>
      <c r="W49" s="1018"/>
      <c r="X49" s="1011"/>
      <c r="Y49" s="830"/>
      <c r="Z49" s="833"/>
      <c r="AA49" s="833"/>
      <c r="AB49" s="833"/>
      <c r="AC49" s="841" t="e">
        <f>S49</f>
        <v>#DIV/0!</v>
      </c>
      <c r="AD49" s="3" t="e">
        <f>X45=SUM(Y45:AC49)</f>
        <v>#DIV/0!</v>
      </c>
    </row>
    <row r="50" spans="1:30" s="52" customFormat="1" thickBot="1">
      <c r="A50" s="51"/>
      <c r="B50" s="333" t="s">
        <v>241</v>
      </c>
      <c r="C50" s="280"/>
      <c r="D50" s="285"/>
      <c r="E50" s="280"/>
      <c r="F50" s="280"/>
      <c r="G50" s="280"/>
      <c r="H50" s="280"/>
      <c r="I50" s="280"/>
      <c r="J50" s="280"/>
      <c r="K50" s="280"/>
      <c r="L50" s="283"/>
      <c r="M50" s="280"/>
      <c r="N50" s="280"/>
      <c r="O50" s="280"/>
      <c r="P50" s="280"/>
      <c r="Q50" s="280"/>
      <c r="R50" s="280"/>
      <c r="S50" s="284"/>
      <c r="T50" s="279"/>
      <c r="U50" s="297"/>
      <c r="V50" s="297"/>
      <c r="W50" s="297"/>
      <c r="X50" s="297"/>
    </row>
    <row r="51" spans="1:30" s="52" customFormat="1" ht="26.4">
      <c r="A51" s="51"/>
      <c r="B51" s="994" t="s">
        <v>204</v>
      </c>
      <c r="C51" s="57" t="s">
        <v>94</v>
      </c>
      <c r="D51" s="56" t="s">
        <v>408</v>
      </c>
      <c r="E51" s="991" t="s">
        <v>200</v>
      </c>
      <c r="F51" s="856">
        <v>1</v>
      </c>
      <c r="G51" s="266"/>
      <c r="H51" s="266"/>
      <c r="I51" s="266"/>
      <c r="J51" s="266"/>
      <c r="K51" s="856">
        <f>SUM(F51:J51)</f>
        <v>1</v>
      </c>
      <c r="L51" s="59"/>
      <c r="M51" s="790"/>
      <c r="N51" s="792"/>
      <c r="O51" s="267"/>
      <c r="P51" s="267"/>
      <c r="Q51" s="267"/>
      <c r="R51" s="267"/>
      <c r="S51" s="273">
        <f>K51*N51</f>
        <v>0</v>
      </c>
      <c r="T51" s="279"/>
      <c r="U51" s="967" t="s">
        <v>221</v>
      </c>
      <c r="V51" s="1013">
        <f>SUM(K51:K55)</f>
        <v>4</v>
      </c>
      <c r="W51" s="1020" t="s">
        <v>21</v>
      </c>
      <c r="X51" s="1019">
        <f>SUM(S51:S55)</f>
        <v>0</v>
      </c>
      <c r="Y51" s="839">
        <f>S51</f>
        <v>0</v>
      </c>
      <c r="Z51" s="831"/>
      <c r="AA51" s="831"/>
      <c r="AB51" s="831"/>
      <c r="AC51" s="835"/>
    </row>
    <row r="52" spans="1:30" s="52" customFormat="1" ht="26.4">
      <c r="A52" s="51"/>
      <c r="B52" s="995"/>
      <c r="C52" s="57" t="s">
        <v>201</v>
      </c>
      <c r="D52" s="56" t="s">
        <v>408</v>
      </c>
      <c r="E52" s="992"/>
      <c r="F52" s="266"/>
      <c r="G52" s="856">
        <v>1</v>
      </c>
      <c r="H52" s="266"/>
      <c r="I52" s="266"/>
      <c r="J52" s="266"/>
      <c r="K52" s="856">
        <f t="shared" ref="K52:K55" si="6">SUM(F52:J52)</f>
        <v>1</v>
      </c>
      <c r="L52" s="59"/>
      <c r="M52" s="790"/>
      <c r="N52" s="268"/>
      <c r="O52" s="792"/>
      <c r="P52" s="268"/>
      <c r="Q52" s="268"/>
      <c r="R52" s="268"/>
      <c r="S52" s="273">
        <f>K52*O52</f>
        <v>0</v>
      </c>
      <c r="T52" s="279"/>
      <c r="U52" s="968"/>
      <c r="V52" s="1014"/>
      <c r="W52" s="1006"/>
      <c r="X52" s="1010"/>
      <c r="Y52" s="829"/>
      <c r="Z52" s="840">
        <f>S52</f>
        <v>0</v>
      </c>
      <c r="AA52" s="832"/>
      <c r="AB52" s="832"/>
      <c r="AC52" s="836"/>
    </row>
    <row r="53" spans="1:30" s="52" customFormat="1" ht="26.4">
      <c r="A53" s="51"/>
      <c r="B53" s="995"/>
      <c r="C53" s="57" t="s">
        <v>202</v>
      </c>
      <c r="D53" s="56" t="s">
        <v>408</v>
      </c>
      <c r="E53" s="992"/>
      <c r="F53" s="266"/>
      <c r="G53" s="266"/>
      <c r="H53" s="856">
        <v>1</v>
      </c>
      <c r="I53" s="266"/>
      <c r="J53" s="266"/>
      <c r="K53" s="856">
        <f t="shared" si="6"/>
        <v>1</v>
      </c>
      <c r="L53" s="59"/>
      <c r="M53" s="790"/>
      <c r="N53" s="268"/>
      <c r="O53" s="268"/>
      <c r="P53" s="792"/>
      <c r="Q53" s="267"/>
      <c r="R53" s="268"/>
      <c r="S53" s="273">
        <f>K53*P53</f>
        <v>0</v>
      </c>
      <c r="T53" s="206"/>
      <c r="U53" s="968"/>
      <c r="V53" s="1014"/>
      <c r="W53" s="1006"/>
      <c r="X53" s="1010"/>
      <c r="Y53" s="829"/>
      <c r="Z53" s="832"/>
      <c r="AA53" s="840">
        <f>S53</f>
        <v>0</v>
      </c>
      <c r="AB53" s="834"/>
      <c r="AC53" s="836"/>
    </row>
    <row r="54" spans="1:30" s="52" customFormat="1" ht="26.4">
      <c r="A54" s="51"/>
      <c r="B54" s="995"/>
      <c r="C54" s="57" t="s">
        <v>203</v>
      </c>
      <c r="D54" s="56" t="s">
        <v>408</v>
      </c>
      <c r="E54" s="992"/>
      <c r="F54" s="816"/>
      <c r="G54" s="816"/>
      <c r="H54" s="816"/>
      <c r="I54" s="863">
        <v>1</v>
      </c>
      <c r="J54" s="816"/>
      <c r="K54" s="856">
        <f t="shared" si="6"/>
        <v>1</v>
      </c>
      <c r="L54" s="817"/>
      <c r="M54" s="818"/>
      <c r="N54" s="819"/>
      <c r="O54" s="819"/>
      <c r="P54" s="825"/>
      <c r="Q54" s="820"/>
      <c r="R54" s="819"/>
      <c r="S54" s="273">
        <f>K54*Q54</f>
        <v>0</v>
      </c>
      <c r="T54" s="206"/>
      <c r="U54" s="968"/>
      <c r="V54" s="1014"/>
      <c r="W54" s="1006"/>
      <c r="X54" s="1010"/>
      <c r="Y54" s="829"/>
      <c r="Z54" s="832"/>
      <c r="AA54" s="834"/>
      <c r="AB54" s="840">
        <f>S54</f>
        <v>0</v>
      </c>
      <c r="AC54" s="836"/>
    </row>
    <row r="55" spans="1:30" s="52" customFormat="1" thickBot="1">
      <c r="A55" s="51"/>
      <c r="B55" s="996"/>
      <c r="C55" s="274" t="s">
        <v>346</v>
      </c>
      <c r="D55" s="275" t="s">
        <v>408</v>
      </c>
      <c r="E55" s="993"/>
      <c r="F55" s="276"/>
      <c r="G55" s="276"/>
      <c r="H55" s="276"/>
      <c r="I55" s="276"/>
      <c r="J55" s="857">
        <v>0</v>
      </c>
      <c r="K55" s="857">
        <f t="shared" si="6"/>
        <v>0</v>
      </c>
      <c r="L55" s="277"/>
      <c r="M55" s="922"/>
      <c r="N55" s="278"/>
      <c r="O55" s="278"/>
      <c r="P55" s="278"/>
      <c r="Q55" s="278"/>
      <c r="R55" s="348"/>
      <c r="S55" s="273">
        <f>K55*R55</f>
        <v>0</v>
      </c>
      <c r="T55" s="206"/>
      <c r="U55" s="969"/>
      <c r="V55" s="1015"/>
      <c r="W55" s="1007"/>
      <c r="X55" s="1011"/>
      <c r="Y55" s="830"/>
      <c r="Z55" s="833"/>
      <c r="AA55" s="833"/>
      <c r="AB55" s="833"/>
      <c r="AC55" s="841">
        <f>S55</f>
        <v>0</v>
      </c>
      <c r="AD55" s="3" t="b">
        <f>X51=SUM(Y51:AC55)</f>
        <v>1</v>
      </c>
    </row>
    <row r="56" spans="1:30" s="52" customFormat="1" thickBot="1">
      <c r="A56" s="51"/>
      <c r="B56" s="333" t="s">
        <v>242</v>
      </c>
      <c r="C56" s="280"/>
      <c r="D56" s="285"/>
      <c r="E56" s="280"/>
      <c r="F56" s="280"/>
      <c r="G56" s="280"/>
      <c r="H56" s="280"/>
      <c r="I56" s="280"/>
      <c r="J56" s="280"/>
      <c r="K56" s="280"/>
      <c r="L56" s="283"/>
      <c r="M56" s="280"/>
      <c r="N56" s="280"/>
      <c r="O56" s="280"/>
      <c r="P56" s="280"/>
      <c r="Q56" s="280"/>
      <c r="R56" s="280"/>
      <c r="S56" s="284"/>
      <c r="T56" s="206"/>
      <c r="U56" s="297"/>
      <c r="V56" s="297"/>
      <c r="W56" s="297"/>
      <c r="X56" s="297"/>
    </row>
    <row r="57" spans="1:30" s="212" customFormat="1" ht="13.2">
      <c r="A57" s="210"/>
      <c r="B57" s="1027" t="s">
        <v>80</v>
      </c>
      <c r="C57" s="209" t="s">
        <v>95</v>
      </c>
      <c r="D57" s="331" t="s">
        <v>209</v>
      </c>
      <c r="E57" s="332" t="s">
        <v>81</v>
      </c>
      <c r="F57" s="862">
        <f>'2A Static (SM)+Comms Mod Instal'!G36*W57</f>
        <v>0</v>
      </c>
      <c r="G57" s="350"/>
      <c r="H57" s="350"/>
      <c r="I57" s="350"/>
      <c r="J57" s="350"/>
      <c r="K57" s="860">
        <f>SUM(F57:J57)</f>
        <v>0</v>
      </c>
      <c r="L57" s="211"/>
      <c r="M57" s="794"/>
      <c r="N57" s="792"/>
      <c r="O57" s="267"/>
      <c r="P57" s="267"/>
      <c r="Q57" s="267"/>
      <c r="R57" s="267"/>
      <c r="S57" s="273">
        <f>K57*N57</f>
        <v>0</v>
      </c>
      <c r="T57" s="207"/>
      <c r="U57" s="1021" t="s">
        <v>222</v>
      </c>
      <c r="V57" s="1013">
        <f>SUM(K57:K61)</f>
        <v>0</v>
      </c>
      <c r="W57" s="1016">
        <f>1%</f>
        <v>0.01</v>
      </c>
      <c r="X57" s="1024">
        <f>SUM(S57:S61)</f>
        <v>0</v>
      </c>
      <c r="Y57" s="839">
        <f>S57</f>
        <v>0</v>
      </c>
      <c r="Z57" s="831"/>
      <c r="AA57" s="831"/>
      <c r="AB57" s="831"/>
      <c r="AC57" s="835"/>
    </row>
    <row r="58" spans="1:30" s="212" customFormat="1" ht="13.2">
      <c r="A58" s="210"/>
      <c r="B58" s="995"/>
      <c r="C58" s="209" t="s">
        <v>205</v>
      </c>
      <c r="D58" s="331" t="s">
        <v>209</v>
      </c>
      <c r="E58" s="332" t="s">
        <v>81</v>
      </c>
      <c r="F58" s="350"/>
      <c r="G58" s="858">
        <f>'2A Static (SM)+Comms Mod Instal'!H36*W57</f>
        <v>0</v>
      </c>
      <c r="H58" s="350"/>
      <c r="I58" s="350"/>
      <c r="J58" s="350"/>
      <c r="K58" s="860">
        <f t="shared" ref="K58:K61" si="7">SUM(F58:J58)</f>
        <v>0</v>
      </c>
      <c r="L58" s="211"/>
      <c r="M58" s="794"/>
      <c r="N58" s="267"/>
      <c r="O58" s="792"/>
      <c r="P58" s="267"/>
      <c r="Q58" s="267"/>
      <c r="R58" s="267"/>
      <c r="S58" s="273">
        <f>K58*O58</f>
        <v>0</v>
      </c>
      <c r="T58" s="207"/>
      <c r="U58" s="1022"/>
      <c r="V58" s="992"/>
      <c r="W58" s="992"/>
      <c r="X58" s="1025"/>
      <c r="Y58" s="829"/>
      <c r="Z58" s="840">
        <f>S58</f>
        <v>0</v>
      </c>
      <c r="AA58" s="832"/>
      <c r="AB58" s="832"/>
      <c r="AC58" s="836"/>
    </row>
    <row r="59" spans="1:30" s="212" customFormat="1" ht="13.2">
      <c r="A59" s="210"/>
      <c r="B59" s="995"/>
      <c r="C59" s="209" t="s">
        <v>206</v>
      </c>
      <c r="D59" s="331" t="s">
        <v>209</v>
      </c>
      <c r="E59" s="332" t="s">
        <v>81</v>
      </c>
      <c r="F59" s="350"/>
      <c r="G59" s="350"/>
      <c r="H59" s="858">
        <f>'2A Static (SM)+Comms Mod Instal'!I36*W57</f>
        <v>0</v>
      </c>
      <c r="I59" s="827"/>
      <c r="J59" s="350"/>
      <c r="K59" s="860">
        <f t="shared" si="7"/>
        <v>0</v>
      </c>
      <c r="L59" s="211"/>
      <c r="M59" s="794"/>
      <c r="N59" s="267"/>
      <c r="O59" s="267"/>
      <c r="P59" s="792"/>
      <c r="Q59" s="267"/>
      <c r="R59" s="267"/>
      <c r="S59" s="273">
        <f>K59*P59</f>
        <v>0</v>
      </c>
      <c r="T59" s="207"/>
      <c r="U59" s="1022"/>
      <c r="V59" s="992"/>
      <c r="W59" s="992"/>
      <c r="X59" s="1025"/>
      <c r="Y59" s="829"/>
      <c r="Z59" s="832"/>
      <c r="AA59" s="840">
        <f>S59</f>
        <v>0</v>
      </c>
      <c r="AB59" s="834"/>
      <c r="AC59" s="836"/>
    </row>
    <row r="60" spans="1:30" s="212" customFormat="1" ht="13.2">
      <c r="A60" s="210"/>
      <c r="B60" s="995"/>
      <c r="C60" s="209" t="s">
        <v>207</v>
      </c>
      <c r="D60" s="331" t="s">
        <v>209</v>
      </c>
      <c r="E60" s="332" t="s">
        <v>81</v>
      </c>
      <c r="F60" s="822"/>
      <c r="G60" s="822"/>
      <c r="H60" s="826"/>
      <c r="I60" s="858">
        <f>'2A Static (SM)+Comms Mod Instal'!J36*W57</f>
        <v>0</v>
      </c>
      <c r="J60" s="822"/>
      <c r="K60" s="856">
        <f t="shared" ref="K60" si="8">SUM(F60:J60)</f>
        <v>0</v>
      </c>
      <c r="L60" s="823"/>
      <c r="M60" s="824"/>
      <c r="N60" s="825"/>
      <c r="O60" s="825"/>
      <c r="P60" s="825"/>
      <c r="Q60" s="820"/>
      <c r="R60" s="825"/>
      <c r="S60" s="273">
        <f>K60*Q60</f>
        <v>0</v>
      </c>
      <c r="T60" s="207"/>
      <c r="U60" s="1022"/>
      <c r="V60" s="992"/>
      <c r="W60" s="992"/>
      <c r="X60" s="1025"/>
      <c r="Y60" s="829"/>
      <c r="Z60" s="832"/>
      <c r="AA60" s="834"/>
      <c r="AB60" s="840">
        <f>S60</f>
        <v>0</v>
      </c>
      <c r="AC60" s="836"/>
    </row>
    <row r="61" spans="1:30" s="212" customFormat="1" thickBot="1">
      <c r="A61" s="210"/>
      <c r="B61" s="996"/>
      <c r="C61" s="334" t="s">
        <v>347</v>
      </c>
      <c r="D61" s="335" t="s">
        <v>209</v>
      </c>
      <c r="E61" s="336" t="s">
        <v>81</v>
      </c>
      <c r="F61" s="351"/>
      <c r="G61" s="351"/>
      <c r="H61" s="351"/>
      <c r="I61" s="351"/>
      <c r="J61" s="859">
        <f>'2A Static (SM)+Comms Mod Instal'!K36*W57</f>
        <v>0</v>
      </c>
      <c r="K61" s="861">
        <f t="shared" si="7"/>
        <v>0</v>
      </c>
      <c r="L61" s="338"/>
      <c r="M61" s="925"/>
      <c r="N61" s="348"/>
      <c r="O61" s="348"/>
      <c r="P61" s="348"/>
      <c r="Q61" s="348"/>
      <c r="R61" s="348"/>
      <c r="S61" s="273">
        <f>K61*R61</f>
        <v>0</v>
      </c>
      <c r="T61" s="207"/>
      <c r="U61" s="1023"/>
      <c r="V61" s="993"/>
      <c r="W61" s="993"/>
      <c r="X61" s="1026"/>
      <c r="Y61" s="830"/>
      <c r="Z61" s="833"/>
      <c r="AA61" s="833"/>
      <c r="AB61" s="833"/>
      <c r="AC61" s="841">
        <f>S61</f>
        <v>0</v>
      </c>
      <c r="AD61" s="3" t="b">
        <f>X57=SUM(Y57:AC61)</f>
        <v>1</v>
      </c>
    </row>
    <row r="62" spans="1:30" s="212" customFormat="1" thickBot="1">
      <c r="A62" s="210"/>
      <c r="B62" s="340"/>
      <c r="C62" s="345"/>
      <c r="D62" s="341"/>
      <c r="E62" s="342"/>
      <c r="F62" s="343"/>
      <c r="G62" s="343"/>
      <c r="H62" s="343"/>
      <c r="I62" s="343"/>
      <c r="J62" s="343"/>
      <c r="K62" s="346"/>
      <c r="L62" s="338"/>
      <c r="M62" s="342"/>
      <c r="N62" s="347"/>
      <c r="O62" s="347"/>
      <c r="P62" s="347"/>
      <c r="Q62" s="347"/>
      <c r="R62" s="347"/>
      <c r="S62" s="344"/>
      <c r="T62" s="207"/>
      <c r="U62" s="297"/>
      <c r="V62" s="682"/>
      <c r="W62" s="683"/>
      <c r="X62" s="684"/>
    </row>
    <row r="63" spans="1:30" s="212" customFormat="1" ht="72" customHeight="1" thickBot="1">
      <c r="A63" s="210"/>
      <c r="B63" s="333" t="s">
        <v>394</v>
      </c>
      <c r="C63" s="352"/>
      <c r="D63" s="353"/>
      <c r="E63" s="354"/>
      <c r="F63" s="849" t="s">
        <v>390</v>
      </c>
      <c r="G63" s="849" t="s">
        <v>389</v>
      </c>
      <c r="H63" s="849" t="s">
        <v>391</v>
      </c>
      <c r="I63" s="849" t="s">
        <v>392</v>
      </c>
      <c r="J63" s="849" t="s">
        <v>388</v>
      </c>
      <c r="K63" s="872" t="s">
        <v>393</v>
      </c>
      <c r="L63" s="355"/>
      <c r="M63" s="869" t="s">
        <v>179</v>
      </c>
      <c r="N63" s="906" t="s">
        <v>380</v>
      </c>
      <c r="O63" s="906" t="s">
        <v>381</v>
      </c>
      <c r="P63" s="906" t="s">
        <v>382</v>
      </c>
      <c r="Q63" s="906" t="s">
        <v>383</v>
      </c>
      <c r="R63" s="906" t="s">
        <v>384</v>
      </c>
      <c r="S63" s="850" t="s">
        <v>372</v>
      </c>
      <c r="T63" s="207"/>
      <c r="U63" s="697" t="s">
        <v>159</v>
      </c>
      <c r="V63" s="293" t="s">
        <v>19</v>
      </c>
      <c r="W63" s="294" t="s">
        <v>178</v>
      </c>
      <c r="X63" s="142" t="s">
        <v>396</v>
      </c>
      <c r="Y63" s="650">
        <v>2023</v>
      </c>
      <c r="Z63" s="140">
        <v>2024</v>
      </c>
      <c r="AA63" s="140">
        <v>2025</v>
      </c>
      <c r="AB63" s="261">
        <v>2026</v>
      </c>
      <c r="AC63" s="696">
        <v>2027</v>
      </c>
    </row>
    <row r="64" spans="1:30" s="52" customFormat="1" thickBot="1">
      <c r="A64" s="51"/>
      <c r="B64" s="802" t="s">
        <v>208</v>
      </c>
      <c r="C64" s="57" t="s">
        <v>231</v>
      </c>
      <c r="D64" s="798"/>
      <c r="E64" s="795"/>
      <c r="F64" s="870"/>
      <c r="G64" s="870"/>
      <c r="H64" s="870"/>
      <c r="I64" s="870"/>
      <c r="J64" s="907"/>
      <c r="K64" s="871">
        <f t="shared" ref="K64:K68" si="9">SUM(F64:J64)</f>
        <v>0</v>
      </c>
      <c r="L64" s="58"/>
      <c r="M64" s="866"/>
      <c r="N64" s="867"/>
      <c r="O64" s="867"/>
      <c r="P64" s="867"/>
      <c r="Q64" s="867"/>
      <c r="R64" s="910"/>
      <c r="S64" s="868">
        <f>(F64*N64)+(G64*O64)+(H64*P64)+(I64*Q64)+(J64*R64)</f>
        <v>0</v>
      </c>
      <c r="T64" s="228"/>
      <c r="U64" s="300" t="str">
        <f>B64</f>
        <v>[enter description]</v>
      </c>
      <c r="V64" s="302">
        <f t="shared" ref="V64:V68" si="10">K64</f>
        <v>0</v>
      </c>
      <c r="W64" s="303" t="s">
        <v>21</v>
      </c>
      <c r="X64" s="301">
        <f>S64</f>
        <v>0</v>
      </c>
      <c r="Y64" s="648">
        <f>F64*N64</f>
        <v>0</v>
      </c>
      <c r="Z64" s="649">
        <f>G64*O64</f>
        <v>0</v>
      </c>
      <c r="AA64" s="649">
        <f>H64*P64</f>
        <v>0</v>
      </c>
      <c r="AB64" s="649">
        <f>I64*Q64</f>
        <v>0</v>
      </c>
      <c r="AC64" s="649">
        <f>J64*R64</f>
        <v>0</v>
      </c>
      <c r="AD64" s="657" t="b">
        <f>X64=SUM(Y64:AC64)</f>
        <v>1</v>
      </c>
    </row>
    <row r="65" spans="1:30" s="52" customFormat="1" thickBot="1">
      <c r="A65" s="51"/>
      <c r="B65" s="802" t="s">
        <v>208</v>
      </c>
      <c r="C65" s="57" t="s">
        <v>232</v>
      </c>
      <c r="D65" s="798"/>
      <c r="E65" s="795"/>
      <c r="F65" s="799"/>
      <c r="G65" s="799"/>
      <c r="H65" s="799"/>
      <c r="I65" s="799"/>
      <c r="J65" s="908"/>
      <c r="K65" s="292">
        <f t="shared" si="9"/>
        <v>0</v>
      </c>
      <c r="L65" s="58"/>
      <c r="M65" s="795"/>
      <c r="N65" s="791"/>
      <c r="O65" s="791"/>
      <c r="P65" s="791"/>
      <c r="Q65" s="791"/>
      <c r="R65" s="269"/>
      <c r="S65" s="349">
        <f>(F65*N65)+(G65*O65)+(H65*P65)+(I65*Q65)+(J65*R65)</f>
        <v>0</v>
      </c>
      <c r="T65" s="207"/>
      <c r="U65" s="300" t="str">
        <f t="shared" ref="U65:U68" si="11">B65</f>
        <v>[enter description]</v>
      </c>
      <c r="V65" s="302">
        <f t="shared" si="10"/>
        <v>0</v>
      </c>
      <c r="W65" s="303" t="s">
        <v>21</v>
      </c>
      <c r="X65" s="301">
        <f t="shared" ref="X65:X68" si="12">S65</f>
        <v>0</v>
      </c>
      <c r="Y65" s="648">
        <f t="shared" ref="Y65:Y68" si="13">F65*N65</f>
        <v>0</v>
      </c>
      <c r="Z65" s="649">
        <f t="shared" ref="Z65:Z68" si="14">G65*O65</f>
        <v>0</v>
      </c>
      <c r="AA65" s="649">
        <f t="shared" ref="AA65:AC68" si="15">H65*P65</f>
        <v>0</v>
      </c>
      <c r="AB65" s="649">
        <f t="shared" si="15"/>
        <v>0</v>
      </c>
      <c r="AC65" s="649">
        <f t="shared" si="15"/>
        <v>0</v>
      </c>
      <c r="AD65" s="657" t="b">
        <f t="shared" ref="AD65:AD67" si="16">X65=SUM(Y65:AC65)</f>
        <v>1</v>
      </c>
    </row>
    <row r="66" spans="1:30" s="52" customFormat="1" thickBot="1">
      <c r="A66" s="51"/>
      <c r="B66" s="802" t="s">
        <v>208</v>
      </c>
      <c r="C66" s="57" t="s">
        <v>233</v>
      </c>
      <c r="D66" s="798"/>
      <c r="E66" s="795"/>
      <c r="F66" s="799"/>
      <c r="G66" s="799"/>
      <c r="H66" s="799"/>
      <c r="I66" s="799"/>
      <c r="J66" s="908"/>
      <c r="K66" s="292">
        <f t="shared" si="9"/>
        <v>0</v>
      </c>
      <c r="L66" s="58"/>
      <c r="M66" s="795"/>
      <c r="N66" s="791"/>
      <c r="O66" s="791"/>
      <c r="P66" s="791"/>
      <c r="Q66" s="791"/>
      <c r="R66" s="269"/>
      <c r="S66" s="349">
        <f>(F66*N66)+(G66*O66)+(H66*P66)+(I66*Q66)+(J66*R66)</f>
        <v>0</v>
      </c>
      <c r="T66" s="207"/>
      <c r="U66" s="300" t="str">
        <f t="shared" si="11"/>
        <v>[enter description]</v>
      </c>
      <c r="V66" s="302">
        <f t="shared" si="10"/>
        <v>0</v>
      </c>
      <c r="W66" s="303" t="s">
        <v>21</v>
      </c>
      <c r="X66" s="301">
        <f t="shared" si="12"/>
        <v>0</v>
      </c>
      <c r="Y66" s="648">
        <f t="shared" si="13"/>
        <v>0</v>
      </c>
      <c r="Z66" s="649">
        <f t="shared" si="14"/>
        <v>0</v>
      </c>
      <c r="AA66" s="649">
        <f t="shared" si="15"/>
        <v>0</v>
      </c>
      <c r="AB66" s="649">
        <f t="shared" si="15"/>
        <v>0</v>
      </c>
      <c r="AC66" s="649">
        <f t="shared" si="15"/>
        <v>0</v>
      </c>
      <c r="AD66" s="657" t="b">
        <f t="shared" si="16"/>
        <v>1</v>
      </c>
    </row>
    <row r="67" spans="1:30" s="52" customFormat="1" thickBot="1">
      <c r="A67" s="51"/>
      <c r="B67" s="802" t="s">
        <v>208</v>
      </c>
      <c r="C67" s="57" t="s">
        <v>234</v>
      </c>
      <c r="D67" s="798"/>
      <c r="E67" s="795"/>
      <c r="F67" s="799"/>
      <c r="G67" s="799"/>
      <c r="H67" s="799"/>
      <c r="I67" s="799"/>
      <c r="J67" s="908"/>
      <c r="K67" s="292">
        <f t="shared" si="9"/>
        <v>0</v>
      </c>
      <c r="L67" s="58"/>
      <c r="M67" s="795"/>
      <c r="N67" s="791"/>
      <c r="O67" s="791"/>
      <c r="P67" s="791"/>
      <c r="Q67" s="791"/>
      <c r="R67" s="269"/>
      <c r="S67" s="349">
        <f>(F67*N67)+(G67*O67)+(H67*P67)+(I67*Q67)+(J67*R67)</f>
        <v>0</v>
      </c>
      <c r="T67" s="207"/>
      <c r="U67" s="300" t="str">
        <f t="shared" si="11"/>
        <v>[enter description]</v>
      </c>
      <c r="V67" s="302">
        <f t="shared" si="10"/>
        <v>0</v>
      </c>
      <c r="W67" s="303" t="s">
        <v>21</v>
      </c>
      <c r="X67" s="301">
        <f t="shared" si="12"/>
        <v>0</v>
      </c>
      <c r="Y67" s="648">
        <f t="shared" si="13"/>
        <v>0</v>
      </c>
      <c r="Z67" s="649">
        <f t="shared" si="14"/>
        <v>0</v>
      </c>
      <c r="AA67" s="649">
        <f t="shared" si="15"/>
        <v>0</v>
      </c>
      <c r="AB67" s="649">
        <f t="shared" si="15"/>
        <v>0</v>
      </c>
      <c r="AC67" s="649">
        <f t="shared" si="15"/>
        <v>0</v>
      </c>
      <c r="AD67" s="657" t="b">
        <f t="shared" si="16"/>
        <v>1</v>
      </c>
    </row>
    <row r="68" spans="1:30" s="52" customFormat="1" thickBot="1">
      <c r="A68" s="51"/>
      <c r="B68" s="803" t="s">
        <v>208</v>
      </c>
      <c r="C68" s="274" t="s">
        <v>235</v>
      </c>
      <c r="D68" s="800"/>
      <c r="E68" s="796"/>
      <c r="F68" s="801"/>
      <c r="G68" s="801"/>
      <c r="H68" s="801"/>
      <c r="I68" s="801"/>
      <c r="J68" s="909"/>
      <c r="K68" s="337">
        <f t="shared" si="9"/>
        <v>0</v>
      </c>
      <c r="L68" s="356"/>
      <c r="M68" s="796"/>
      <c r="N68" s="797"/>
      <c r="O68" s="797"/>
      <c r="P68" s="797"/>
      <c r="Q68" s="797"/>
      <c r="R68" s="911"/>
      <c r="S68" s="339">
        <f>(F68*N68)+(G68*O68)+(H68*P68)+(I68*Q68)+(J68*R68)</f>
        <v>0</v>
      </c>
      <c r="T68" s="207"/>
      <c r="U68" s="640" t="str">
        <f t="shared" si="11"/>
        <v>[enter description]</v>
      </c>
      <c r="V68" s="639">
        <f t="shared" si="10"/>
        <v>0</v>
      </c>
      <c r="W68" s="641" t="s">
        <v>21</v>
      </c>
      <c r="X68" s="642">
        <f t="shared" si="12"/>
        <v>0</v>
      </c>
      <c r="Y68" s="648">
        <f t="shared" si="13"/>
        <v>0</v>
      </c>
      <c r="Z68" s="649">
        <f t="shared" si="14"/>
        <v>0</v>
      </c>
      <c r="AA68" s="649">
        <f t="shared" si="15"/>
        <v>0</v>
      </c>
      <c r="AB68" s="649">
        <f t="shared" si="15"/>
        <v>0</v>
      </c>
      <c r="AC68" s="649">
        <f t="shared" si="15"/>
        <v>0</v>
      </c>
      <c r="AD68" s="657" t="b">
        <f>X68=SUM(Y68:AC68)</f>
        <v>1</v>
      </c>
    </row>
    <row r="69" spans="1:30" s="54" customFormat="1" ht="28.5" customHeight="1" thickBot="1">
      <c r="A69" s="53"/>
      <c r="B69" s="690" t="s">
        <v>15</v>
      </c>
      <c r="C69" s="688"/>
      <c r="D69" s="691"/>
      <c r="E69" s="688"/>
      <c r="F69" s="688"/>
      <c r="G69" s="688"/>
      <c r="H69" s="688"/>
      <c r="I69" s="688"/>
      <c r="J69" s="688"/>
      <c r="K69" s="688"/>
      <c r="L69" s="692"/>
      <c r="M69" s="688"/>
      <c r="N69" s="688"/>
      <c r="O69" s="688"/>
      <c r="P69" s="688"/>
      <c r="Q69" s="814"/>
      <c r="R69" s="693"/>
      <c r="S69" s="686" t="e">
        <f>SUM(S12:S17)+SUM(S19:S24)+SUM(S26:S36)+SUM(S38:S43)+SUM(S45:S49)+SUM(S51:S55)+SUM(S57:S61)+SUM(S64:S68)</f>
        <v>#DIV/0!</v>
      </c>
      <c r="T69" s="239"/>
      <c r="U69" s="687"/>
      <c r="V69" s="688"/>
      <c r="W69" s="688"/>
      <c r="X69" s="689" t="e">
        <f>X12+X13+X19+X20+X26+X27+X32+X38+X39+X45+X51+X57+SUM(X64:X68)</f>
        <v>#DIV/0!</v>
      </c>
      <c r="Y69" s="645" t="e">
        <f>SUM(Y12:Y61)+SUM(Y64:Y68)</f>
        <v>#DIV/0!</v>
      </c>
      <c r="Z69" s="645" t="e">
        <f t="shared" ref="Z69:AB69" si="17">SUM(Z12:Z61)+SUM(Z64:Z68)</f>
        <v>#DIV/0!</v>
      </c>
      <c r="AA69" s="645" t="e">
        <f t="shared" si="17"/>
        <v>#DIV/0!</v>
      </c>
      <c r="AB69" s="645" t="e">
        <f t="shared" si="17"/>
        <v>#DIV/0!</v>
      </c>
      <c r="AC69" s="645" t="e">
        <f>SUM(AC12:AC61)+SUM(AC64:AC68)</f>
        <v>#DIV/0!</v>
      </c>
      <c r="AD69" s="656" t="e">
        <f>X69=SUM(Y69:AC69)</f>
        <v>#DIV/0!</v>
      </c>
    </row>
    <row r="70" spans="1:30" ht="13.2">
      <c r="B70" s="9"/>
      <c r="C70" s="9"/>
      <c r="D70" s="9"/>
      <c r="E70" s="11"/>
      <c r="F70" s="11"/>
      <c r="G70" s="11"/>
      <c r="H70" s="11"/>
      <c r="I70" s="11"/>
      <c r="J70" s="11"/>
      <c r="K70" s="11"/>
      <c r="L70" s="11"/>
      <c r="M70" s="11"/>
      <c r="N70" s="11"/>
      <c r="O70" s="11"/>
      <c r="P70" s="11"/>
      <c r="Q70" s="11"/>
      <c r="R70" s="11"/>
      <c r="S70" s="236"/>
      <c r="T70" s="232"/>
      <c r="X70" s="873"/>
      <c r="AD70" s="657"/>
    </row>
    <row r="71" spans="1:30" s="4" customFormat="1" ht="19.2" customHeight="1">
      <c r="A71" s="66"/>
      <c r="B71" s="961" t="s">
        <v>404</v>
      </c>
      <c r="C71" s="961"/>
      <c r="D71" s="961"/>
      <c r="E71" s="961"/>
      <c r="F71" s="961"/>
      <c r="G71" s="961"/>
      <c r="H71" s="961"/>
      <c r="I71" s="961"/>
      <c r="J71" s="961"/>
      <c r="K71" s="962"/>
      <c r="L71" s="963"/>
      <c r="M71" s="963"/>
      <c r="N71" s="963"/>
      <c r="O71" s="963"/>
      <c r="P71" s="963"/>
      <c r="Q71" s="963"/>
      <c r="R71" s="963"/>
      <c r="S71" s="963"/>
      <c r="T71" s="963"/>
      <c r="U71" s="299"/>
      <c r="V71" s="299"/>
      <c r="W71" s="299"/>
      <c r="X71" s="299"/>
    </row>
    <row r="72" spans="1:30" s="4" customFormat="1" ht="21.6" customHeight="1">
      <c r="A72" s="66"/>
      <c r="B72" s="966" t="s">
        <v>385</v>
      </c>
      <c r="C72" s="966"/>
      <c r="D72" s="966"/>
      <c r="E72" s="966"/>
      <c r="F72" s="966"/>
      <c r="G72" s="966"/>
      <c r="H72" s="966"/>
      <c r="I72" s="966"/>
      <c r="J72" s="966"/>
      <c r="K72" s="966"/>
      <c r="L72" s="966"/>
      <c r="M72" s="966"/>
      <c r="N72" s="966"/>
      <c r="O72" s="966"/>
      <c r="P72" s="966"/>
      <c r="Q72" s="966"/>
      <c r="R72" s="966"/>
      <c r="S72" s="966"/>
      <c r="T72" s="290"/>
      <c r="U72" s="299"/>
      <c r="V72" s="299"/>
      <c r="W72" s="299"/>
      <c r="X72" s="299"/>
    </row>
    <row r="73" spans="1:30" s="4" customFormat="1" ht="18.600000000000001" customHeight="1">
      <c r="A73" s="66"/>
      <c r="B73" s="966" t="s">
        <v>386</v>
      </c>
      <c r="C73" s="966"/>
      <c r="D73" s="966"/>
      <c r="E73" s="966"/>
      <c r="F73" s="966"/>
      <c r="G73" s="966"/>
      <c r="H73" s="966"/>
      <c r="I73" s="966"/>
      <c r="J73" s="966"/>
      <c r="K73" s="966"/>
      <c r="L73" s="966"/>
      <c r="M73" s="966"/>
      <c r="N73" s="966"/>
      <c r="O73" s="966"/>
      <c r="P73" s="966"/>
      <c r="Q73" s="966"/>
      <c r="R73" s="966"/>
      <c r="S73" s="966"/>
      <c r="T73" s="290"/>
      <c r="U73" s="299"/>
      <c r="V73" s="299"/>
      <c r="W73" s="299"/>
      <c r="X73" s="299"/>
    </row>
    <row r="74" spans="1:30" ht="30" customHeight="1">
      <c r="B74" s="966" t="s">
        <v>387</v>
      </c>
      <c r="C74" s="966"/>
      <c r="D74" s="966"/>
      <c r="E74" s="966"/>
      <c r="F74" s="966"/>
      <c r="G74" s="966"/>
      <c r="H74" s="966"/>
      <c r="I74" s="966"/>
      <c r="J74" s="966"/>
      <c r="K74" s="966"/>
      <c r="L74" s="966"/>
      <c r="M74" s="966"/>
      <c r="N74" s="966"/>
      <c r="O74" s="966"/>
      <c r="P74" s="966"/>
      <c r="Q74" s="966"/>
      <c r="R74" s="966"/>
      <c r="S74" s="966"/>
    </row>
    <row r="75" spans="1:30" ht="16.8" customHeight="1">
      <c r="B75" s="966" t="s">
        <v>356</v>
      </c>
      <c r="C75" s="966"/>
      <c r="D75" s="966"/>
      <c r="E75" s="966"/>
      <c r="F75" s="966"/>
      <c r="G75" s="966"/>
      <c r="H75" s="966"/>
      <c r="I75" s="966"/>
      <c r="J75" s="966"/>
      <c r="K75" s="966"/>
      <c r="L75" s="966"/>
      <c r="M75" s="966"/>
      <c r="N75" s="966"/>
      <c r="O75" s="966"/>
      <c r="P75" s="966"/>
      <c r="Q75" s="966"/>
      <c r="R75" s="966"/>
      <c r="S75" s="966"/>
    </row>
  </sheetData>
  <sheetProtection insertRows="0"/>
  <protectedRanges>
    <protectedRange sqref="N12:R13 P15:Q16 O14 R17 P22:Q23 O21 R24 P29:Q30 O28 R31 P34:Q35 O33 R36 N39:R39 P41:Q42 O40 R43 N45:R45 P47:Q48 O46 R49 N51:R51 P53:Q54 O52 R55 M51:M55 M45:M49 M39:M43 M32:R32 M12:M17 B64:B68 B57:B62 M57:R62 D57:E57 G57:K57 D58:F58 H58:K58 J59:K59 D61:I61 K61 J60 M19:R20 M26:R27 M38:R38 D59:G60 D62:K62 D64:K68 D63:E63 M64:R68" name="Range1"/>
  </protectedRanges>
  <mergeCells count="53">
    <mergeCell ref="B75:S75"/>
    <mergeCell ref="U51:U55"/>
    <mergeCell ref="V51:V55"/>
    <mergeCell ref="W51:W55"/>
    <mergeCell ref="X51:X55"/>
    <mergeCell ref="B74:S74"/>
    <mergeCell ref="U57:U61"/>
    <mergeCell ref="V57:V61"/>
    <mergeCell ref="W57:W61"/>
    <mergeCell ref="X57:X61"/>
    <mergeCell ref="B57:B61"/>
    <mergeCell ref="B71:T71"/>
    <mergeCell ref="W39:W43"/>
    <mergeCell ref="X39:X43"/>
    <mergeCell ref="U45:U49"/>
    <mergeCell ref="V45:V49"/>
    <mergeCell ref="W45:W49"/>
    <mergeCell ref="X45:X49"/>
    <mergeCell ref="W27:W31"/>
    <mergeCell ref="X27:X31"/>
    <mergeCell ref="U32:U36"/>
    <mergeCell ref="V32:V36"/>
    <mergeCell ref="W32:W36"/>
    <mergeCell ref="X32:X36"/>
    <mergeCell ref="X13:X17"/>
    <mergeCell ref="W13:W17"/>
    <mergeCell ref="U20:U24"/>
    <mergeCell ref="V20:V24"/>
    <mergeCell ref="W20:W24"/>
    <mergeCell ref="X20:X24"/>
    <mergeCell ref="E45:E49"/>
    <mergeCell ref="U13:U17"/>
    <mergeCell ref="U27:U31"/>
    <mergeCell ref="U39:U43"/>
    <mergeCell ref="V13:V17"/>
    <mergeCell ref="V27:V31"/>
    <mergeCell ref="V39:V43"/>
    <mergeCell ref="B1:C1"/>
    <mergeCell ref="B72:S72"/>
    <mergeCell ref="B73:S73"/>
    <mergeCell ref="E51:E55"/>
    <mergeCell ref="B13:B17"/>
    <mergeCell ref="B20:B24"/>
    <mergeCell ref="B27:B31"/>
    <mergeCell ref="B32:B36"/>
    <mergeCell ref="B39:B43"/>
    <mergeCell ref="B45:B49"/>
    <mergeCell ref="B51:B55"/>
    <mergeCell ref="E13:E17"/>
    <mergeCell ref="E20:E24"/>
    <mergeCell ref="E27:E31"/>
    <mergeCell ref="E32:E36"/>
    <mergeCell ref="E39:E43"/>
  </mergeCells>
  <pageMargins left="0.25" right="0.25" top="0.5" bottom="0.5" header="0.3" footer="0.3"/>
  <pageSetup paperSize="5" scale="43" orientation="landscape" horizontalDpi="300" verticalDpi="300" r:id="rId1"/>
  <headerFooter>
    <oddFooter>&amp;L&amp;Z&amp;F&amp;R&amp;A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A1:N44"/>
  <sheetViews>
    <sheetView showGridLines="0" zoomScale="90" zoomScaleNormal="90" workbookViewId="0">
      <pane xSplit="3" ySplit="9" topLeftCell="D10" activePane="bottomRight" state="frozen"/>
      <selection pane="topRight" activeCell="E1" sqref="E1"/>
      <selection pane="bottomLeft" activeCell="A22" sqref="A22"/>
      <selection pane="bottomRight" activeCell="D6" sqref="D6"/>
    </sheetView>
  </sheetViews>
  <sheetFormatPr defaultColWidth="8.5546875" defaultRowHeight="13.2"/>
  <cols>
    <col min="1" max="1" width="1.5546875" style="3" customWidth="1"/>
    <col min="2" max="3" width="28.88671875" style="3" customWidth="1"/>
    <col min="4" max="4" width="89.109375" style="8" customWidth="1"/>
    <col min="5" max="5" width="20.5546875" style="3" customWidth="1"/>
    <col min="6" max="6" width="8.5546875" style="3"/>
    <col min="7" max="16384" width="8.5546875" style="2"/>
  </cols>
  <sheetData>
    <row r="1" spans="1:14" customFormat="1">
      <c r="A1" s="9"/>
      <c r="B1" s="942" t="s">
        <v>302</v>
      </c>
      <c r="C1" s="942"/>
      <c r="D1" s="16"/>
      <c r="E1" s="11"/>
      <c r="F1" s="11"/>
      <c r="G1" s="11"/>
      <c r="H1" s="13"/>
      <c r="I1" s="13"/>
      <c r="J1" s="13"/>
      <c r="K1" s="13"/>
      <c r="L1" s="13"/>
      <c r="M1" s="16"/>
      <c r="N1" s="13"/>
    </row>
    <row r="2" spans="1:14" customFormat="1">
      <c r="A2" s="9"/>
      <c r="B2" s="607" t="str">
        <f>'Respondent Info &amp; Instructions'!B2</f>
        <v>Scenario 1: End Date 6.30.26</v>
      </c>
      <c r="C2" s="605"/>
      <c r="D2" s="16"/>
      <c r="E2" s="11"/>
      <c r="F2" s="11"/>
      <c r="G2" s="11"/>
      <c r="H2" s="13"/>
      <c r="I2" s="13"/>
      <c r="J2" s="13"/>
      <c r="K2" s="13"/>
      <c r="L2" s="13"/>
      <c r="M2" s="16"/>
      <c r="N2" s="13"/>
    </row>
    <row r="3" spans="1:14" customFormat="1">
      <c r="A3" s="9"/>
      <c r="B3" s="874" t="s">
        <v>366</v>
      </c>
      <c r="C3" s="36">
        <f>company</f>
        <v>0</v>
      </c>
      <c r="D3" s="16"/>
      <c r="E3" s="11"/>
      <c r="F3" s="11"/>
      <c r="G3" s="11"/>
      <c r="H3" s="16"/>
      <c r="I3" s="16"/>
      <c r="J3" s="16"/>
      <c r="K3" s="16"/>
      <c r="L3" s="13"/>
      <c r="M3" s="14"/>
      <c r="N3" s="14"/>
    </row>
    <row r="4" spans="1:14" customFormat="1">
      <c r="A4" s="9"/>
      <c r="B4" s="874" t="s">
        <v>2</v>
      </c>
      <c r="C4" s="225">
        <f>date</f>
        <v>0</v>
      </c>
      <c r="D4" s="16"/>
      <c r="E4" s="227"/>
      <c r="F4" s="11"/>
      <c r="G4" s="11"/>
      <c r="H4" s="16"/>
      <c r="I4" s="16"/>
      <c r="J4" s="16"/>
      <c r="K4" s="16"/>
      <c r="L4" s="13"/>
      <c r="M4" s="14"/>
      <c r="N4" s="14"/>
    </row>
    <row r="5" spans="1:14" customFormat="1">
      <c r="A5" s="9"/>
      <c r="B5" s="9"/>
      <c r="C5" s="11"/>
      <c r="D5" s="11"/>
      <c r="E5" s="11"/>
      <c r="F5" s="11"/>
      <c r="G5" s="11"/>
      <c r="H5" s="13"/>
      <c r="I5" s="13"/>
      <c r="J5" s="13"/>
      <c r="K5" s="13"/>
      <c r="L5" s="13"/>
      <c r="M5" s="16"/>
      <c r="N5" s="13"/>
    </row>
    <row r="6" spans="1:14" customFormat="1">
      <c r="A6" s="9"/>
      <c r="B6" s="44" t="s">
        <v>3</v>
      </c>
      <c r="C6" s="45"/>
      <c r="D6" s="11"/>
      <c r="E6" s="11"/>
      <c r="F6" s="11"/>
      <c r="G6" s="11"/>
      <c r="H6" s="13"/>
      <c r="I6" s="13"/>
      <c r="J6" s="13"/>
      <c r="K6" s="13"/>
      <c r="L6" s="13"/>
      <c r="M6" s="16"/>
      <c r="N6" s="13"/>
    </row>
    <row r="7" spans="1:14" customFormat="1">
      <c r="A7" s="9"/>
      <c r="B7" s="804" t="s">
        <v>298</v>
      </c>
      <c r="C7" s="787" t="s">
        <v>373</v>
      </c>
      <c r="D7" s="11"/>
      <c r="E7" s="11"/>
      <c r="F7" s="11"/>
      <c r="G7" s="11"/>
      <c r="H7" s="13"/>
      <c r="I7" s="13"/>
      <c r="J7" s="13"/>
      <c r="K7" s="13"/>
      <c r="L7" s="13"/>
      <c r="M7" s="16"/>
      <c r="N7" s="13"/>
    </row>
    <row r="8" spans="1:14" s="1" customFormat="1" ht="12" customHeight="1">
      <c r="A8" s="4"/>
      <c r="B8" s="7"/>
      <c r="C8" s="7"/>
      <c r="D8" s="8"/>
      <c r="E8" s="3"/>
      <c r="F8" s="3"/>
      <c r="G8" s="2"/>
      <c r="H8" s="2"/>
      <c r="I8" s="2"/>
      <c r="J8" s="2"/>
    </row>
    <row r="9" spans="1:14">
      <c r="B9" s="46" t="s">
        <v>0</v>
      </c>
      <c r="C9" s="46" t="s">
        <v>1</v>
      </c>
      <c r="D9" s="47" t="s">
        <v>304</v>
      </c>
    </row>
    <row r="10" spans="1:14">
      <c r="B10" s="805"/>
      <c r="C10" s="806"/>
      <c r="D10" s="805"/>
    </row>
    <row r="11" spans="1:14" ht="13.5" customHeight="1">
      <c r="B11" s="805"/>
      <c r="C11" s="807"/>
      <c r="D11" s="808"/>
    </row>
    <row r="12" spans="1:14">
      <c r="B12" s="805"/>
      <c r="C12" s="807"/>
      <c r="D12" s="808"/>
    </row>
    <row r="13" spans="1:14">
      <c r="B13" s="805"/>
      <c r="C13" s="807"/>
      <c r="D13" s="808"/>
    </row>
    <row r="14" spans="1:14" ht="14.25" customHeight="1">
      <c r="B14" s="805"/>
      <c r="C14" s="807"/>
      <c r="D14" s="808"/>
    </row>
    <row r="15" spans="1:14" ht="15" customHeight="1">
      <c r="B15" s="805"/>
      <c r="C15" s="806"/>
      <c r="D15" s="808"/>
    </row>
    <row r="16" spans="1:14">
      <c r="B16" s="805"/>
      <c r="C16" s="807"/>
      <c r="D16" s="808"/>
    </row>
    <row r="17" spans="2:5">
      <c r="B17" s="805"/>
      <c r="C17" s="807"/>
      <c r="D17" s="808"/>
    </row>
    <row r="18" spans="2:5">
      <c r="B18" s="805"/>
      <c r="C18" s="807"/>
      <c r="D18" s="808"/>
    </row>
    <row r="19" spans="2:5">
      <c r="B19" s="809"/>
      <c r="C19" s="810"/>
      <c r="D19" s="811"/>
      <c r="E19" s="208"/>
    </row>
    <row r="20" spans="2:5">
      <c r="B20" s="809"/>
      <c r="C20" s="810"/>
      <c r="D20" s="811"/>
    </row>
    <row r="21" spans="2:5" ht="13.5" customHeight="1">
      <c r="B21" s="809"/>
      <c r="C21" s="812"/>
      <c r="D21" s="811"/>
    </row>
    <row r="22" spans="2:5">
      <c r="B22" s="813"/>
      <c r="C22" s="810"/>
      <c r="D22" s="811"/>
      <c r="E22" s="208"/>
    </row>
    <row r="23" spans="2:5" ht="13.5" customHeight="1">
      <c r="B23" s="805"/>
      <c r="C23" s="807"/>
      <c r="D23" s="808"/>
    </row>
    <row r="24" spans="2:5">
      <c r="B24" s="805"/>
      <c r="C24" s="806"/>
      <c r="D24" s="808"/>
    </row>
    <row r="25" spans="2:5">
      <c r="B25" s="805"/>
      <c r="C25" s="807"/>
      <c r="D25" s="808"/>
    </row>
    <row r="26" spans="2:5">
      <c r="B26" s="806"/>
      <c r="C26" s="807"/>
      <c r="D26" s="808"/>
    </row>
    <row r="27" spans="2:5">
      <c r="B27" s="806"/>
      <c r="C27" s="807"/>
      <c r="D27" s="808"/>
    </row>
    <row r="28" spans="2:5" ht="12.75" customHeight="1">
      <c r="B28" s="806"/>
      <c r="C28" s="807"/>
      <c r="D28" s="808"/>
    </row>
    <row r="29" spans="2:5">
      <c r="B29" s="806"/>
      <c r="C29" s="807"/>
      <c r="D29" s="808"/>
    </row>
    <row r="30" spans="2:5">
      <c r="B30" s="806"/>
      <c r="C30" s="807"/>
      <c r="D30" s="808"/>
    </row>
    <row r="31" spans="2:5">
      <c r="B31" s="806"/>
      <c r="C31" s="807"/>
      <c r="D31" s="808"/>
    </row>
    <row r="32" spans="2:5">
      <c r="B32" s="806"/>
      <c r="C32" s="807"/>
      <c r="D32" s="808"/>
    </row>
    <row r="33" spans="2:4">
      <c r="B33" s="806"/>
      <c r="C33" s="807"/>
      <c r="D33" s="808"/>
    </row>
    <row r="34" spans="2:4">
      <c r="B34" s="806"/>
      <c r="C34" s="807"/>
      <c r="D34" s="808"/>
    </row>
    <row r="35" spans="2:4">
      <c r="B35" s="806"/>
      <c r="C35" s="807"/>
      <c r="D35" s="808"/>
    </row>
    <row r="36" spans="2:4">
      <c r="B36" s="806"/>
      <c r="C36" s="807"/>
      <c r="D36" s="808"/>
    </row>
    <row r="37" spans="2:4">
      <c r="B37" s="806"/>
      <c r="C37" s="807"/>
      <c r="D37" s="808"/>
    </row>
    <row r="38" spans="2:4">
      <c r="B38" s="806"/>
      <c r="C38" s="806"/>
      <c r="D38" s="805"/>
    </row>
    <row r="39" spans="2:4">
      <c r="B39" s="806"/>
      <c r="C39" s="807"/>
      <c r="D39" s="808"/>
    </row>
    <row r="40" spans="2:4">
      <c r="B40" s="806"/>
      <c r="C40" s="806"/>
      <c r="D40" s="805"/>
    </row>
    <row r="41" spans="2:4">
      <c r="B41" s="806"/>
      <c r="C41" s="807"/>
      <c r="D41" s="808"/>
    </row>
    <row r="42" spans="2:4">
      <c r="B42" s="806"/>
      <c r="C42" s="807"/>
      <c r="D42" s="808"/>
    </row>
    <row r="43" spans="2:4">
      <c r="B43" s="806"/>
      <c r="C43" s="807"/>
      <c r="D43" s="808"/>
    </row>
    <row r="44" spans="2:4">
      <c r="B44" s="806"/>
      <c r="C44" s="806"/>
      <c r="D44" s="805"/>
    </row>
  </sheetData>
  <sheetProtection insertRows="0"/>
  <protectedRanges>
    <protectedRange sqref="B10:D44" name="Range1"/>
  </protectedRanges>
  <mergeCells count="1">
    <mergeCell ref="B1:C1"/>
  </mergeCells>
  <phoneticPr fontId="7" type="noConversion"/>
  <pageMargins left="0.5" right="0.5" top="0.5" bottom="0.75" header="0.5" footer="0.5"/>
  <pageSetup scale="87" orientation="landscape" horizontalDpi="300" verticalDpi="300" r:id="rId1"/>
  <headerFooter alignWithMargins="0">
    <oddFooter>&amp;L&amp;Z&amp;F&amp;R&amp;A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3EBF4-A1A0-4035-849E-BE3FCBCDBCBE}">
  <sheetPr>
    <tabColor rgb="FFCCFFCC"/>
    <pageSetUpPr fitToPage="1"/>
  </sheetPr>
  <dimension ref="A1:Z29"/>
  <sheetViews>
    <sheetView zoomScale="90" zoomScaleNormal="90" workbookViewId="0">
      <selection activeCell="I30" sqref="I30"/>
    </sheetView>
  </sheetViews>
  <sheetFormatPr defaultRowHeight="13.2"/>
  <cols>
    <col min="1" max="1" width="2.88671875" style="410" customWidth="1"/>
    <col min="2" max="2" width="12.33203125" style="410" customWidth="1"/>
    <col min="3" max="3" width="11.109375" style="470" customWidth="1"/>
    <col min="4" max="4" width="2.6640625" style="410" customWidth="1"/>
    <col min="5" max="5" width="10.44140625" style="470" customWidth="1"/>
    <col min="6" max="7" width="9.88671875" style="410" customWidth="1"/>
    <col min="8" max="8" width="2.5546875" style="410" customWidth="1"/>
    <col min="9" max="9" width="11.109375" style="470" customWidth="1"/>
    <col min="10" max="10" width="2.5546875" style="410" customWidth="1"/>
    <col min="11" max="11" width="11.109375" style="410" customWidth="1"/>
    <col min="12" max="12" width="10.88671875" style="410" customWidth="1"/>
    <col min="13" max="13" width="5.5546875" style="410" customWidth="1"/>
    <col min="14" max="23" width="8.88671875" style="410"/>
    <col min="24" max="24" width="2.5546875" style="410" customWidth="1"/>
    <col min="25" max="25" width="10" style="410" customWidth="1"/>
    <col min="26" max="26" width="7.44140625" style="410" customWidth="1"/>
    <col min="27" max="16384" width="8.88671875" style="410"/>
  </cols>
  <sheetData>
    <row r="1" spans="2:26" s="364" customFormat="1" ht="23.4">
      <c r="B1" s="365" t="s">
        <v>397</v>
      </c>
      <c r="E1" s="72"/>
      <c r="I1" s="366"/>
      <c r="O1" s="901" t="s">
        <v>403</v>
      </c>
      <c r="P1" s="635"/>
      <c r="Q1" s="635"/>
      <c r="R1" s="635"/>
      <c r="S1" s="635"/>
      <c r="T1" s="635"/>
      <c r="U1" s="636"/>
      <c r="V1" s="753"/>
      <c r="W1" s="753"/>
      <c r="Y1" s="898">
        <f>date</f>
        <v>0</v>
      </c>
    </row>
    <row r="2" spans="2:26" s="364" customFormat="1" ht="15.6" customHeight="1">
      <c r="B2" s="770" t="s">
        <v>351</v>
      </c>
      <c r="C2" s="72"/>
      <c r="E2" s="72"/>
      <c r="I2" s="72"/>
    </row>
    <row r="3" spans="2:26" s="364" customFormat="1" ht="5.4" customHeight="1">
      <c r="B3" s="770"/>
      <c r="C3" s="72"/>
      <c r="E3" s="72"/>
      <c r="I3" s="72"/>
    </row>
    <row r="4" spans="2:26" s="364" customFormat="1" ht="16.95" customHeight="1">
      <c r="B4" s="367" t="s">
        <v>255</v>
      </c>
      <c r="C4" s="368"/>
      <c r="D4" s="368"/>
      <c r="E4" s="368"/>
      <c r="F4" s="368"/>
      <c r="G4" s="368"/>
      <c r="H4" s="368"/>
      <c r="I4" s="368"/>
      <c r="J4" s="368"/>
      <c r="K4" s="368"/>
      <c r="L4" s="369"/>
      <c r="N4" s="912" t="s">
        <v>410</v>
      </c>
      <c r="O4" s="913"/>
      <c r="P4" s="914"/>
      <c r="Q4" s="915" t="s">
        <v>256</v>
      </c>
      <c r="R4" s="916"/>
      <c r="S4" s="916"/>
      <c r="T4" s="916"/>
      <c r="U4" s="916"/>
      <c r="V4" s="916"/>
      <c r="W4" s="916"/>
      <c r="X4" s="917"/>
      <c r="Y4" s="918"/>
    </row>
    <row r="5" spans="2:26" s="364" customFormat="1" ht="16.95" customHeight="1">
      <c r="B5" s="370" t="s">
        <v>257</v>
      </c>
      <c r="C5" s="371"/>
      <c r="D5" s="371"/>
      <c r="E5" s="371"/>
      <c r="F5" s="371"/>
      <c r="G5" s="371"/>
      <c r="H5" s="371"/>
      <c r="I5" s="371"/>
      <c r="J5" s="371"/>
      <c r="K5" s="371"/>
      <c r="L5" s="372"/>
      <c r="N5" s="919" t="s">
        <v>411</v>
      </c>
      <c r="O5" s="920"/>
      <c r="P5" s="920"/>
      <c r="Q5" s="920"/>
      <c r="R5" s="920"/>
      <c r="S5" s="920"/>
      <c r="T5" s="920"/>
      <c r="U5" s="920"/>
      <c r="V5" s="920"/>
      <c r="W5" s="920"/>
      <c r="X5" s="920"/>
      <c r="Y5" s="921"/>
    </row>
    <row r="6" spans="2:26" s="364" customFormat="1" ht="18" customHeight="1">
      <c r="B6" s="770" t="s">
        <v>327</v>
      </c>
      <c r="C6" s="470"/>
      <c r="D6" s="410"/>
      <c r="E6" s="470"/>
      <c r="F6" s="410"/>
      <c r="G6" s="410"/>
      <c r="H6" s="410"/>
      <c r="I6" s="470"/>
      <c r="J6" s="410"/>
      <c r="K6" s="410"/>
      <c r="L6" s="410"/>
    </row>
    <row r="7" spans="2:26" s="364" customFormat="1" ht="14.4" customHeight="1">
      <c r="C7" s="72"/>
      <c r="E7" s="72"/>
      <c r="I7" s="72"/>
      <c r="N7" s="487">
        <v>2023</v>
      </c>
      <c r="O7" s="488"/>
      <c r="P7" s="489">
        <v>2024</v>
      </c>
      <c r="Q7" s="490"/>
      <c r="R7" s="491">
        <v>2025</v>
      </c>
      <c r="S7" s="492"/>
      <c r="T7" s="493">
        <v>2026</v>
      </c>
      <c r="U7" s="494"/>
      <c r="V7" s="768">
        <v>2027</v>
      </c>
      <c r="W7" s="754"/>
      <c r="Y7" s="373" t="s">
        <v>54</v>
      </c>
    </row>
    <row r="8" spans="2:26" s="364" customFormat="1" ht="14.4">
      <c r="B8" s="374"/>
      <c r="C8" s="486">
        <v>2022</v>
      </c>
      <c r="E8" s="375" t="s">
        <v>258</v>
      </c>
      <c r="F8" s="375" t="s">
        <v>259</v>
      </c>
      <c r="G8" s="375" t="s">
        <v>260</v>
      </c>
      <c r="H8" s="376"/>
      <c r="I8" s="377" t="s">
        <v>261</v>
      </c>
      <c r="J8" s="376"/>
      <c r="K8" s="378" t="s">
        <v>262</v>
      </c>
      <c r="L8" s="378" t="s">
        <v>262</v>
      </c>
      <c r="N8" s="379" t="s">
        <v>262</v>
      </c>
      <c r="O8" s="380" t="s">
        <v>262</v>
      </c>
      <c r="P8" s="381" t="s">
        <v>262</v>
      </c>
      <c r="Q8" s="382" t="s">
        <v>262</v>
      </c>
      <c r="R8" s="383" t="s">
        <v>262</v>
      </c>
      <c r="S8" s="384" t="s">
        <v>262</v>
      </c>
      <c r="T8" s="385" t="s">
        <v>262</v>
      </c>
      <c r="U8" s="386" t="s">
        <v>262</v>
      </c>
      <c r="V8" s="755" t="s">
        <v>262</v>
      </c>
      <c r="W8" s="756" t="s">
        <v>262</v>
      </c>
      <c r="Y8" s="378" t="s">
        <v>262</v>
      </c>
    </row>
    <row r="9" spans="2:26" s="364" customFormat="1" ht="14.4">
      <c r="B9" s="387" t="s">
        <v>263</v>
      </c>
      <c r="C9" s="388" t="s">
        <v>264</v>
      </c>
      <c r="E9" s="388" t="s">
        <v>265</v>
      </c>
      <c r="F9" s="388" t="s">
        <v>265</v>
      </c>
      <c r="G9" s="388" t="s">
        <v>265</v>
      </c>
      <c r="H9" s="376"/>
      <c r="I9" s="389" t="s">
        <v>266</v>
      </c>
      <c r="J9" s="376"/>
      <c r="K9" s="390" t="s">
        <v>266</v>
      </c>
      <c r="L9" s="390" t="s">
        <v>266</v>
      </c>
      <c r="N9" s="391" t="s">
        <v>266</v>
      </c>
      <c r="O9" s="392" t="s">
        <v>266</v>
      </c>
      <c r="P9" s="393" t="s">
        <v>266</v>
      </c>
      <c r="Q9" s="394" t="s">
        <v>266</v>
      </c>
      <c r="R9" s="395" t="s">
        <v>266</v>
      </c>
      <c r="S9" s="396" t="s">
        <v>266</v>
      </c>
      <c r="T9" s="397" t="s">
        <v>266</v>
      </c>
      <c r="U9" s="398" t="s">
        <v>266</v>
      </c>
      <c r="V9" s="757" t="s">
        <v>266</v>
      </c>
      <c r="W9" s="758" t="s">
        <v>266</v>
      </c>
      <c r="Y9" s="390" t="s">
        <v>266</v>
      </c>
    </row>
    <row r="10" spans="2:26" s="364" customFormat="1" ht="14.4">
      <c r="B10" s="387"/>
      <c r="C10" s="399" t="s">
        <v>267</v>
      </c>
      <c r="E10" s="399" t="s">
        <v>268</v>
      </c>
      <c r="F10" s="399" t="s">
        <v>268</v>
      </c>
      <c r="G10" s="399" t="s">
        <v>268</v>
      </c>
      <c r="H10" s="376"/>
      <c r="I10" s="400" t="s">
        <v>259</v>
      </c>
      <c r="J10" s="376"/>
      <c r="K10" s="401" t="s">
        <v>259</v>
      </c>
      <c r="L10" s="401" t="s">
        <v>62</v>
      </c>
      <c r="N10" s="402" t="s">
        <v>259</v>
      </c>
      <c r="O10" s="403" t="s">
        <v>62</v>
      </c>
      <c r="P10" s="404" t="s">
        <v>259</v>
      </c>
      <c r="Q10" s="405" t="s">
        <v>62</v>
      </c>
      <c r="R10" s="406" t="s">
        <v>259</v>
      </c>
      <c r="S10" s="407" t="s">
        <v>62</v>
      </c>
      <c r="T10" s="408" t="s">
        <v>259</v>
      </c>
      <c r="U10" s="409" t="s">
        <v>62</v>
      </c>
      <c r="V10" s="759" t="s">
        <v>259</v>
      </c>
      <c r="W10" s="760" t="s">
        <v>62</v>
      </c>
      <c r="Y10" s="401" t="s">
        <v>269</v>
      </c>
    </row>
    <row r="11" spans="2:26" ht="14.4">
      <c r="B11" s="411" t="s">
        <v>9</v>
      </c>
      <c r="C11" s="412">
        <v>498460.22318478406</v>
      </c>
      <c r="E11" s="413">
        <f>C11/$C$22</f>
        <v>0.87588150592886771</v>
      </c>
      <c r="F11" s="413">
        <f>C11/SUM($C$11:$C$15)</f>
        <v>0.87935507091205201</v>
      </c>
      <c r="G11" s="414"/>
      <c r="H11" s="415"/>
      <c r="I11" s="416">
        <f>$F11*$I$22</f>
        <v>42209.043403778494</v>
      </c>
      <c r="J11" s="415"/>
      <c r="K11" s="417">
        <f>$F11*$K$22</f>
        <v>0</v>
      </c>
      <c r="L11" s="418"/>
      <c r="N11" s="419">
        <f>$F11*$N$22</f>
        <v>0</v>
      </c>
      <c r="O11" s="420"/>
      <c r="P11" s="421">
        <f>$F11*$P$22</f>
        <v>0</v>
      </c>
      <c r="Q11" s="422"/>
      <c r="R11" s="423">
        <f>$F11*$R$22</f>
        <v>0</v>
      </c>
      <c r="S11" s="422"/>
      <c r="T11" s="424">
        <f>$F11*$T$22</f>
        <v>0</v>
      </c>
      <c r="U11" s="420"/>
      <c r="V11" s="761">
        <f>$F11*$V$22</f>
        <v>0</v>
      </c>
      <c r="W11" s="420"/>
      <c r="Y11" s="425">
        <f t="shared" ref="Y11:Y21" si="0">SUM(N11:W11)</f>
        <v>0</v>
      </c>
      <c r="Z11" s="426" t="b">
        <f>Y11=K11</f>
        <v>1</v>
      </c>
    </row>
    <row r="12" spans="2:26" ht="14.4">
      <c r="B12" s="427" t="s">
        <v>24</v>
      </c>
      <c r="C12" s="428">
        <v>37140.227911864007</v>
      </c>
      <c r="E12" s="429">
        <f t="shared" ref="E12:E21" si="1">C12/$C$22</f>
        <v>6.5261854890125232E-2</v>
      </c>
      <c r="F12" s="429">
        <f t="shared" ref="F12:F15" si="2">C12/SUM($C$11:$C$15)</f>
        <v>6.5520669915159452E-2</v>
      </c>
      <c r="G12" s="430"/>
      <c r="H12" s="415"/>
      <c r="I12" s="416">
        <f t="shared" ref="I12:I15" si="3">$F12*$I$22</f>
        <v>3144.9921559276536</v>
      </c>
      <c r="J12" s="415"/>
      <c r="K12" s="431">
        <f t="shared" ref="K12:K15" si="4">$F12*$K$22</f>
        <v>0</v>
      </c>
      <c r="L12" s="418"/>
      <c r="N12" s="419">
        <f>$F12*$N$22</f>
        <v>0</v>
      </c>
      <c r="O12" s="420"/>
      <c r="P12" s="432">
        <f>$F12*$P$22</f>
        <v>0</v>
      </c>
      <c r="Q12" s="420"/>
      <c r="R12" s="433">
        <f>$F12*$R$22</f>
        <v>0</v>
      </c>
      <c r="S12" s="420"/>
      <c r="T12" s="424">
        <f>$F12*$T$22</f>
        <v>0</v>
      </c>
      <c r="U12" s="420"/>
      <c r="V12" s="761">
        <f>$F12*$V$22</f>
        <v>0</v>
      </c>
      <c r="W12" s="420"/>
      <c r="Y12" s="431">
        <f t="shared" si="0"/>
        <v>0</v>
      </c>
      <c r="Z12" s="426" t="b">
        <f t="shared" ref="Z12:Z15" si="5">Y12=K12</f>
        <v>1</v>
      </c>
    </row>
    <row r="13" spans="2:26" ht="14.4">
      <c r="B13" s="427" t="s">
        <v>4</v>
      </c>
      <c r="C13" s="428">
        <v>15993.465768000002</v>
      </c>
      <c r="E13" s="429">
        <f t="shared" si="1"/>
        <v>2.8103307406145007E-2</v>
      </c>
      <c r="F13" s="429">
        <f t="shared" si="2"/>
        <v>2.8214759313574117E-2</v>
      </c>
      <c r="G13" s="430"/>
      <c r="H13" s="415"/>
      <c r="I13" s="416">
        <f t="shared" si="3"/>
        <v>1354.3084470515576</v>
      </c>
      <c r="J13" s="415"/>
      <c r="K13" s="431">
        <f t="shared" si="4"/>
        <v>0</v>
      </c>
      <c r="L13" s="418"/>
      <c r="N13" s="419">
        <f>$F13*$N$22</f>
        <v>0</v>
      </c>
      <c r="O13" s="420"/>
      <c r="P13" s="432">
        <f>$F13*$P$22</f>
        <v>0</v>
      </c>
      <c r="Q13" s="420"/>
      <c r="R13" s="433">
        <f>$F13*$R$22</f>
        <v>0</v>
      </c>
      <c r="S13" s="420"/>
      <c r="T13" s="424">
        <f>$F13*$T$22</f>
        <v>0</v>
      </c>
      <c r="U13" s="420"/>
      <c r="V13" s="761">
        <f>$F13*$V$22</f>
        <v>0</v>
      </c>
      <c r="W13" s="420"/>
      <c r="Y13" s="431">
        <f t="shared" si="0"/>
        <v>0</v>
      </c>
      <c r="Z13" s="426" t="b">
        <f t="shared" si="5"/>
        <v>1</v>
      </c>
    </row>
    <row r="14" spans="2:26" ht="14.4">
      <c r="B14" s="427" t="s">
        <v>270</v>
      </c>
      <c r="C14" s="428">
        <v>8879.1273359999996</v>
      </c>
      <c r="E14" s="429">
        <f t="shared" si="1"/>
        <v>1.5602174578144466E-2</v>
      </c>
      <c r="F14" s="429">
        <f t="shared" si="2"/>
        <v>1.5664049577113301E-2</v>
      </c>
      <c r="G14" s="430"/>
      <c r="H14" s="415"/>
      <c r="I14" s="416">
        <f t="shared" si="3"/>
        <v>751.87437970143844</v>
      </c>
      <c r="J14" s="415"/>
      <c r="K14" s="431">
        <f t="shared" si="4"/>
        <v>0</v>
      </c>
      <c r="L14" s="418"/>
      <c r="N14" s="419">
        <f>$F14*$N$22</f>
        <v>0</v>
      </c>
      <c r="O14" s="420"/>
      <c r="P14" s="432">
        <f>$F14*$P$22</f>
        <v>0</v>
      </c>
      <c r="Q14" s="420"/>
      <c r="R14" s="433">
        <f>$F14*$R$22</f>
        <v>0</v>
      </c>
      <c r="S14" s="420"/>
      <c r="T14" s="424">
        <f>$F14*$T$22</f>
        <v>0</v>
      </c>
      <c r="U14" s="420"/>
      <c r="V14" s="761">
        <f>$F14*$V$22</f>
        <v>0</v>
      </c>
      <c r="W14" s="420"/>
      <c r="Y14" s="431">
        <f t="shared" si="0"/>
        <v>0</v>
      </c>
      <c r="Z14" s="426" t="b">
        <f t="shared" si="5"/>
        <v>1</v>
      </c>
    </row>
    <row r="15" spans="2:26" ht="14.4">
      <c r="B15" s="427" t="s">
        <v>7</v>
      </c>
      <c r="C15" s="428">
        <v>6374.4553739999983</v>
      </c>
      <c r="E15" s="429">
        <f t="shared" si="1"/>
        <v>1.1201029315403789E-2</v>
      </c>
      <c r="F15" s="429">
        <f t="shared" si="2"/>
        <v>1.1245450282101044E-2</v>
      </c>
      <c r="G15" s="434"/>
      <c r="H15" s="415"/>
      <c r="I15" s="416">
        <f t="shared" si="3"/>
        <v>539.78161354085012</v>
      </c>
      <c r="J15" s="415"/>
      <c r="K15" s="431">
        <f t="shared" si="4"/>
        <v>0</v>
      </c>
      <c r="L15" s="418"/>
      <c r="N15" s="419">
        <f>$F15*$N$22</f>
        <v>0</v>
      </c>
      <c r="O15" s="420"/>
      <c r="P15" s="432">
        <f>$F15*$P$22</f>
        <v>0</v>
      </c>
      <c r="Q15" s="420"/>
      <c r="R15" s="433">
        <f>$F15*$R$22</f>
        <v>0</v>
      </c>
      <c r="S15" s="420"/>
      <c r="T15" s="424">
        <f>$F15*$T$22</f>
        <v>0</v>
      </c>
      <c r="U15" s="420"/>
      <c r="V15" s="761">
        <f>$F15*$V$22</f>
        <v>0</v>
      </c>
      <c r="W15" s="420"/>
      <c r="Y15" s="431">
        <f t="shared" si="0"/>
        <v>0</v>
      </c>
      <c r="Z15" s="426" t="b">
        <f t="shared" si="5"/>
        <v>1</v>
      </c>
    </row>
    <row r="16" spans="2:26" ht="14.4">
      <c r="B16" s="427" t="s">
        <v>5</v>
      </c>
      <c r="C16" s="428">
        <v>1114</v>
      </c>
      <c r="E16" s="429">
        <f t="shared" si="1"/>
        <v>1.9574921974126014E-3</v>
      </c>
      <c r="F16" s="435"/>
      <c r="G16" s="429">
        <f>$E16/SUM($E$16:$E$21)</f>
        <v>0.49555160142348753</v>
      </c>
      <c r="H16" s="415"/>
      <c r="I16" s="436"/>
      <c r="J16" s="415"/>
      <c r="K16" s="437"/>
      <c r="L16" s="431">
        <f>$G16*$L$22</f>
        <v>0</v>
      </c>
      <c r="N16" s="438"/>
      <c r="O16" s="439">
        <f t="shared" ref="O16:O21" si="6">$G16*$O$22</f>
        <v>0</v>
      </c>
      <c r="P16" s="438"/>
      <c r="Q16" s="440">
        <f t="shared" ref="Q16:Q21" si="7">$G16*$Q$22</f>
        <v>0</v>
      </c>
      <c r="R16" s="438"/>
      <c r="S16" s="441">
        <f t="shared" ref="S16:S21" si="8">$G16*$S$22</f>
        <v>0</v>
      </c>
      <c r="T16" s="438"/>
      <c r="U16" s="442">
        <f t="shared" ref="U16:U21" si="9">$G16*$U$22</f>
        <v>0</v>
      </c>
      <c r="V16" s="438"/>
      <c r="W16" s="762">
        <f t="shared" ref="W16:W21" si="10">$G16*$W$22</f>
        <v>0</v>
      </c>
      <c r="Y16" s="431">
        <f t="shared" si="0"/>
        <v>0</v>
      </c>
      <c r="Z16" s="426" t="b">
        <f>Y16=L16</f>
        <v>1</v>
      </c>
    </row>
    <row r="17" spans="1:26" ht="14.4">
      <c r="B17" s="427" t="s">
        <v>8</v>
      </c>
      <c r="C17" s="428">
        <v>678</v>
      </c>
      <c r="E17" s="429">
        <f t="shared" si="1"/>
        <v>1.1913641919620679E-3</v>
      </c>
      <c r="F17" s="437"/>
      <c r="G17" s="429">
        <f t="shared" ref="G17:G21" si="11">$E17/SUM($E$16:$E$21)</f>
        <v>0.30160142348754448</v>
      </c>
      <c r="H17" s="415"/>
      <c r="I17" s="443"/>
      <c r="J17" s="415"/>
      <c r="K17" s="437"/>
      <c r="L17" s="431">
        <f t="shared" ref="L17:L21" si="12">$G17*$L$22</f>
        <v>0</v>
      </c>
      <c r="N17" s="438"/>
      <c r="O17" s="439">
        <f t="shared" si="6"/>
        <v>0</v>
      </c>
      <c r="P17" s="438"/>
      <c r="Q17" s="440">
        <f t="shared" si="7"/>
        <v>0</v>
      </c>
      <c r="R17" s="438"/>
      <c r="S17" s="441">
        <f t="shared" si="8"/>
        <v>0</v>
      </c>
      <c r="T17" s="438"/>
      <c r="U17" s="442">
        <f t="shared" si="9"/>
        <v>0</v>
      </c>
      <c r="V17" s="438"/>
      <c r="W17" s="762">
        <f t="shared" si="10"/>
        <v>0</v>
      </c>
      <c r="Y17" s="431">
        <f t="shared" si="0"/>
        <v>0</v>
      </c>
      <c r="Z17" s="426" t="b">
        <f t="shared" ref="Z17:Z21" si="13">Y17=L17</f>
        <v>1</v>
      </c>
    </row>
    <row r="18" spans="1:26" ht="14.4">
      <c r="B18" s="427" t="s">
        <v>44</v>
      </c>
      <c r="C18" s="428">
        <v>337</v>
      </c>
      <c r="E18" s="429">
        <f t="shared" si="1"/>
        <v>5.9216774733217834E-4</v>
      </c>
      <c r="F18" s="437"/>
      <c r="G18" s="429">
        <f t="shared" si="11"/>
        <v>0.14991103202846975</v>
      </c>
      <c r="H18" s="415"/>
      <c r="I18" s="443"/>
      <c r="J18" s="415"/>
      <c r="K18" s="437"/>
      <c r="L18" s="431">
        <f t="shared" si="12"/>
        <v>0</v>
      </c>
      <c r="N18" s="438"/>
      <c r="O18" s="439">
        <f t="shared" si="6"/>
        <v>0</v>
      </c>
      <c r="P18" s="438"/>
      <c r="Q18" s="440">
        <f t="shared" si="7"/>
        <v>0</v>
      </c>
      <c r="R18" s="438"/>
      <c r="S18" s="441">
        <f t="shared" si="8"/>
        <v>0</v>
      </c>
      <c r="T18" s="438"/>
      <c r="U18" s="442">
        <f t="shared" si="9"/>
        <v>0</v>
      </c>
      <c r="V18" s="438"/>
      <c r="W18" s="762">
        <f t="shared" si="10"/>
        <v>0</v>
      </c>
      <c r="Y18" s="431">
        <f t="shared" si="0"/>
        <v>0</v>
      </c>
      <c r="Z18" s="426" t="b">
        <f t="shared" si="13"/>
        <v>1</v>
      </c>
    </row>
    <row r="19" spans="1:26" ht="14.4">
      <c r="B19" s="444" t="s">
        <v>45</v>
      </c>
      <c r="C19" s="428">
        <v>96</v>
      </c>
      <c r="E19" s="429">
        <f t="shared" si="1"/>
        <v>1.6868873514507156E-4</v>
      </c>
      <c r="F19" s="437"/>
      <c r="G19" s="429">
        <f t="shared" si="11"/>
        <v>4.2704626334519574E-2</v>
      </c>
      <c r="H19" s="415"/>
      <c r="I19" s="443"/>
      <c r="J19" s="415"/>
      <c r="K19" s="437"/>
      <c r="L19" s="431">
        <f t="shared" si="12"/>
        <v>0</v>
      </c>
      <c r="N19" s="438"/>
      <c r="O19" s="439">
        <f t="shared" si="6"/>
        <v>0</v>
      </c>
      <c r="P19" s="438"/>
      <c r="Q19" s="440">
        <f t="shared" si="7"/>
        <v>0</v>
      </c>
      <c r="R19" s="438"/>
      <c r="S19" s="441">
        <f t="shared" si="8"/>
        <v>0</v>
      </c>
      <c r="T19" s="438"/>
      <c r="U19" s="442">
        <f t="shared" si="9"/>
        <v>0</v>
      </c>
      <c r="V19" s="438"/>
      <c r="W19" s="762">
        <f t="shared" si="10"/>
        <v>0</v>
      </c>
      <c r="Y19" s="431">
        <f t="shared" si="0"/>
        <v>0</v>
      </c>
      <c r="Z19" s="426" t="b">
        <f t="shared" si="13"/>
        <v>1</v>
      </c>
    </row>
    <row r="20" spans="1:26" ht="14.4">
      <c r="B20" s="444" t="s">
        <v>46</v>
      </c>
      <c r="C20" s="428">
        <v>23</v>
      </c>
      <c r="E20" s="429">
        <f t="shared" si="1"/>
        <v>4.0415009461840062E-5</v>
      </c>
      <c r="F20" s="437"/>
      <c r="G20" s="429">
        <f t="shared" si="11"/>
        <v>1.0231316725978648E-2</v>
      </c>
      <c r="H20" s="415"/>
      <c r="I20" s="443"/>
      <c r="J20" s="415"/>
      <c r="K20" s="437"/>
      <c r="L20" s="431">
        <f t="shared" si="12"/>
        <v>0</v>
      </c>
      <c r="N20" s="438"/>
      <c r="O20" s="439">
        <f t="shared" si="6"/>
        <v>0</v>
      </c>
      <c r="P20" s="438"/>
      <c r="Q20" s="440">
        <f t="shared" si="7"/>
        <v>0</v>
      </c>
      <c r="R20" s="438"/>
      <c r="S20" s="441">
        <f t="shared" si="8"/>
        <v>0</v>
      </c>
      <c r="T20" s="438"/>
      <c r="U20" s="442">
        <f t="shared" si="9"/>
        <v>0</v>
      </c>
      <c r="V20" s="438"/>
      <c r="W20" s="762">
        <f t="shared" si="10"/>
        <v>0</v>
      </c>
      <c r="Y20" s="431">
        <f t="shared" si="0"/>
        <v>0</v>
      </c>
      <c r="Z20" s="426" t="b">
        <f t="shared" si="13"/>
        <v>1</v>
      </c>
    </row>
    <row r="21" spans="1:26" ht="14.4">
      <c r="B21" s="444" t="s">
        <v>271</v>
      </c>
      <c r="C21" s="445">
        <v>0</v>
      </c>
      <c r="E21" s="446">
        <f t="shared" si="1"/>
        <v>0</v>
      </c>
      <c r="F21" s="437"/>
      <c r="G21" s="447">
        <f t="shared" si="11"/>
        <v>0</v>
      </c>
      <c r="H21" s="415"/>
      <c r="I21" s="443"/>
      <c r="J21" s="415"/>
      <c r="K21" s="437"/>
      <c r="L21" s="448">
        <f t="shared" si="12"/>
        <v>0</v>
      </c>
      <c r="N21" s="438"/>
      <c r="O21" s="449">
        <f t="shared" si="6"/>
        <v>0</v>
      </c>
      <c r="P21" s="438"/>
      <c r="Q21" s="450">
        <f t="shared" si="7"/>
        <v>0</v>
      </c>
      <c r="R21" s="438"/>
      <c r="S21" s="451">
        <f t="shared" si="8"/>
        <v>0</v>
      </c>
      <c r="T21" s="438"/>
      <c r="U21" s="452">
        <f t="shared" si="9"/>
        <v>0</v>
      </c>
      <c r="V21" s="438"/>
      <c r="W21" s="763">
        <f t="shared" si="10"/>
        <v>0</v>
      </c>
      <c r="Y21" s="453">
        <f t="shared" si="0"/>
        <v>0</v>
      </c>
      <c r="Z21" s="426" t="b">
        <f t="shared" si="13"/>
        <v>1</v>
      </c>
    </row>
    <row r="22" spans="1:26" s="364" customFormat="1" ht="14.4">
      <c r="B22" s="454" t="s">
        <v>54</v>
      </c>
      <c r="C22" s="455">
        <f>SUM(C11:C20)</f>
        <v>569095.4995746481</v>
      </c>
      <c r="E22" s="456">
        <f>SUM(E11:E21)</f>
        <v>1</v>
      </c>
      <c r="F22" s="457">
        <f>SUM(F11:F21)</f>
        <v>0.99999999999999989</v>
      </c>
      <c r="G22" s="456">
        <f>SUM(G11:G21)</f>
        <v>1</v>
      </c>
      <c r="H22" s="458"/>
      <c r="I22" s="459">
        <f>'2 FSWD Scenario 1, End 6.30.26'!M79</f>
        <v>48000</v>
      </c>
      <c r="J22" s="458"/>
      <c r="K22" s="460">
        <f>'2 FSWD Scenario 1, End 6.30.26'!$R$79</f>
        <v>0</v>
      </c>
      <c r="L22" s="460">
        <f>'2 FSWD Scenario 1, End 6.30.26'!$V$79</f>
        <v>0</v>
      </c>
      <c r="M22" s="928">
        <f>O22+Q22+S22+U22+W22</f>
        <v>0</v>
      </c>
      <c r="N22" s="461">
        <f>'2 FSWD Scenario 1, End 6.30.26'!$R$31</f>
        <v>0</v>
      </c>
      <c r="O22" s="462">
        <f>'2 FSWD Scenario 1, End 6.30.26'!$V$31</f>
        <v>0</v>
      </c>
      <c r="P22" s="463">
        <f>'2 FSWD Scenario 1, End 6.30.26'!$R$43-'2 FSWD Scenario 1, End 6.30.26'!$R$31</f>
        <v>0</v>
      </c>
      <c r="Q22" s="464">
        <f>'2 FSWD Scenario 1, End 6.30.26'!$V$43-'2 FSWD Scenario 1, End 6.30.26'!$V$31</f>
        <v>0</v>
      </c>
      <c r="R22" s="465">
        <f>'2 FSWD Scenario 1, End 6.30.26'!$R$55-'2 FSWD Scenario 1, End 6.30.26'!$R$43</f>
        <v>0</v>
      </c>
      <c r="S22" s="466">
        <f>'2 FSWD Scenario 1, End 6.30.26'!$V$55-'2 FSWD Scenario 1, End 6.30.26'!$V$43</f>
        <v>0</v>
      </c>
      <c r="T22" s="467">
        <f>'2 FSWD Scenario 1, End 6.30.26'!$R$67-'2 FSWD Scenario 1, End 6.30.26'!$R$55</f>
        <v>0</v>
      </c>
      <c r="U22" s="468">
        <f>'2 FSWD Scenario 1, End 6.30.26'!$V$67-'2 FSWD Scenario 1, End 6.30.26'!$V$55</f>
        <v>0</v>
      </c>
      <c r="V22" s="764">
        <f>'2 FSWD Scenario 1, End 6.30.26'!$R$79-'2 FSWD Scenario 1, End 6.30.26'!$R$67</f>
        <v>0</v>
      </c>
      <c r="W22" s="765">
        <f>'2 FSWD Scenario 1, End 6.30.26'!$V$79-'2 FSWD Scenario 1, End 6.30.26'!$V$67</f>
        <v>0</v>
      </c>
      <c r="Y22" s="460">
        <f>SUM(Y11:Y21)</f>
        <v>0</v>
      </c>
      <c r="Z22" s="426" t="b">
        <f>Y22=L25</f>
        <v>1</v>
      </c>
    </row>
    <row r="23" spans="1:26">
      <c r="C23" s="469"/>
      <c r="I23" s="471" t="b">
        <f>I22=SUM(I11:I15)</f>
        <v>1</v>
      </c>
      <c r="J23" s="472"/>
      <c r="K23" s="472" t="b">
        <f>K22=SUM(K11:K15)</f>
        <v>1</v>
      </c>
      <c r="L23" s="472" t="b">
        <f>L22=SUM(L16:L21)</f>
        <v>1</v>
      </c>
      <c r="M23" s="931">
        <f>N22+P22+R22+T22+V22</f>
        <v>0</v>
      </c>
      <c r="N23" s="472" t="b">
        <f>SUM(N11:N15)=N22</f>
        <v>1</v>
      </c>
      <c r="O23" s="472" t="b">
        <f>SUM(O16:O21)=O22</f>
        <v>1</v>
      </c>
      <c r="P23" s="472" t="b">
        <f>SUM(P11:P15)=P22</f>
        <v>1</v>
      </c>
      <c r="Q23" s="472" t="b">
        <f>SUM(Q16:Q21)=Q22</f>
        <v>1</v>
      </c>
      <c r="R23" s="472" t="b">
        <f>SUM(R11:R15)=R22</f>
        <v>1</v>
      </c>
      <c r="S23" s="472" t="b">
        <f>SUM(S16:S21)=S22</f>
        <v>1</v>
      </c>
      <c r="T23" s="472" t="b">
        <f>SUM(T11:T15)=T22</f>
        <v>1</v>
      </c>
      <c r="U23" s="472" t="b">
        <f>SUM(U16:U21)=U22</f>
        <v>1</v>
      </c>
      <c r="V23" s="472" t="b">
        <f>SUM(V11:V15)=V22</f>
        <v>1</v>
      </c>
      <c r="W23" s="472" t="b">
        <f>SUM(W16:W21)=W22</f>
        <v>1</v>
      </c>
    </row>
    <row r="24" spans="1:26" ht="13.8">
      <c r="B24" s="933" t="s">
        <v>420</v>
      </c>
      <c r="C24" s="469"/>
      <c r="I24" s="471"/>
      <c r="J24" s="472"/>
      <c r="K24" s="929" t="b">
        <f>ABS(430800-K22)&lt;=0.01</f>
        <v>0</v>
      </c>
      <c r="L24" s="930" t="b">
        <f>ABS(2248-L22)&lt;=0.01</f>
        <v>0</v>
      </c>
      <c r="M24" s="927"/>
      <c r="N24" s="472"/>
      <c r="O24" s="472"/>
      <c r="P24" s="472"/>
      <c r="Q24" s="472"/>
      <c r="R24" s="472"/>
      <c r="S24" s="472"/>
      <c r="T24" s="472"/>
      <c r="U24" s="472"/>
      <c r="V24" s="472"/>
      <c r="W24" s="472"/>
    </row>
    <row r="25" spans="1:26" ht="14.4">
      <c r="B25" s="933" t="s">
        <v>421</v>
      </c>
      <c r="C25" s="469"/>
      <c r="D25" s="474"/>
      <c r="K25" s="475" t="s">
        <v>10</v>
      </c>
      <c r="L25" s="476">
        <f>K22+L22</f>
        <v>0</v>
      </c>
      <c r="M25" s="932" t="b">
        <f>ABS(433048-L25)&lt;=0.01</f>
        <v>0</v>
      </c>
      <c r="N25" s="477" t="s">
        <v>10</v>
      </c>
      <c r="O25" s="478">
        <f t="shared" ref="O25" si="14">N22+O22</f>
        <v>0</v>
      </c>
      <c r="P25" s="479" t="s">
        <v>10</v>
      </c>
      <c r="Q25" s="480">
        <f t="shared" ref="Q25" si="15">P22+Q22</f>
        <v>0</v>
      </c>
      <c r="R25" s="481" t="s">
        <v>10</v>
      </c>
      <c r="S25" s="482">
        <f t="shared" ref="S25" si="16">R22+S22</f>
        <v>0</v>
      </c>
      <c r="T25" s="483" t="s">
        <v>10</v>
      </c>
      <c r="U25" s="484">
        <f t="shared" ref="U25" si="17">T22+U22</f>
        <v>0</v>
      </c>
      <c r="V25" s="766" t="s">
        <v>10</v>
      </c>
      <c r="W25" s="767">
        <f t="shared" ref="W25" si="18">V22+W22</f>
        <v>0</v>
      </c>
      <c r="Y25" s="460">
        <f>O25+Q25+S25+U25+W25</f>
        <v>0</v>
      </c>
    </row>
    <row r="26" spans="1:26" ht="6.6" customHeight="1">
      <c r="B26" s="473"/>
      <c r="C26" s="469"/>
    </row>
    <row r="27" spans="1:26">
      <c r="A27" s="485"/>
      <c r="B27" s="485"/>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row>
    <row r="28" spans="1:26" ht="14.4">
      <c r="B28" s="473"/>
      <c r="C28" s="469"/>
      <c r="L28" s="926"/>
      <c r="M28"/>
      <c r="N28"/>
    </row>
    <row r="29" spans="1:26">
      <c r="K29" s="474"/>
      <c r="L29" s="474"/>
    </row>
  </sheetData>
  <pageMargins left="0.45" right="0.45" top="0.75" bottom="0.75" header="0.3" footer="0.3"/>
  <pageSetup scale="62" orientation="landscape" r:id="rId1"/>
  <headerFooter>
    <oddFooter>&amp;L&amp;Z&amp;F&amp;R&amp;A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64D0C-048D-4C60-B3F4-5327C861A55A}">
  <sheetPr>
    <tabColor rgb="FFFFFF00"/>
    <pageSetUpPr fitToPage="1"/>
  </sheetPr>
  <dimension ref="B1:AD82"/>
  <sheetViews>
    <sheetView zoomScale="70" zoomScaleNormal="70" workbookViewId="0">
      <pane xSplit="13" ySplit="10" topLeftCell="N11" activePane="bottomRight" state="frozen"/>
      <selection pane="topRight" activeCell="N1" sqref="N1"/>
      <selection pane="bottomLeft" activeCell="A11" sqref="A11"/>
      <selection pane="bottomRight" activeCell="U2" sqref="U2"/>
    </sheetView>
  </sheetViews>
  <sheetFormatPr defaultColWidth="8.88671875" defaultRowHeight="14.4"/>
  <cols>
    <col min="1" max="1" width="2" style="364" customWidth="1"/>
    <col min="2" max="2" width="15.109375" style="364" customWidth="1"/>
    <col min="3" max="3" width="10.5546875" style="502" customWidth="1"/>
    <col min="4" max="4" width="9.33203125" style="364" customWidth="1"/>
    <col min="5" max="5" width="9.109375" style="364" customWidth="1"/>
    <col min="6" max="6" width="1.88671875" style="364" customWidth="1"/>
    <col min="7" max="8" width="13.21875" style="364" customWidth="1"/>
    <col min="9" max="9" width="1.88671875" style="364" customWidth="1"/>
    <col min="10" max="13" width="12.77734375" style="364" customWidth="1"/>
    <col min="14" max="14" width="2.33203125" style="364" customWidth="1"/>
    <col min="15" max="15" width="13.109375" style="364" customWidth="1"/>
    <col min="16" max="18" width="12.77734375" style="364" customWidth="1"/>
    <col min="19" max="19" width="1.6640625" style="364" customWidth="1"/>
    <col min="20" max="22" width="12.77734375" style="364" customWidth="1"/>
    <col min="23" max="23" width="1.6640625" style="364" customWidth="1"/>
    <col min="24" max="24" width="27.77734375" style="364" customWidth="1"/>
    <col min="25" max="25" width="1.6640625" style="364" customWidth="1"/>
    <col min="26" max="28" width="12.77734375" style="364" customWidth="1"/>
    <col min="29" max="29" width="1.77734375" style="364" customWidth="1"/>
    <col min="30" max="30" width="13.109375" style="364" customWidth="1"/>
    <col min="31" max="16384" width="8.88671875" style="364"/>
  </cols>
  <sheetData>
    <row r="1" spans="2:30" s="497" customFormat="1" ht="29.4" thickBot="1">
      <c r="B1" s="495" t="s">
        <v>39</v>
      </c>
      <c r="C1" s="496"/>
      <c r="H1" s="781">
        <f>date</f>
        <v>0</v>
      </c>
      <c r="J1" s="623" t="s">
        <v>296</v>
      </c>
      <c r="K1" s="612" t="s">
        <v>295</v>
      </c>
      <c r="U1" s="775" t="str">
        <f>'Respondent Info &amp; Instructions'!B2</f>
        <v>Scenario 1: End Date 6.30.26</v>
      </c>
      <c r="V1" s="776"/>
      <c r="W1" s="776"/>
      <c r="X1" s="776"/>
      <c r="Y1" s="776"/>
      <c r="Z1" s="776"/>
      <c r="AA1" s="776"/>
      <c r="AB1" s="777"/>
    </row>
    <row r="2" spans="2:30" ht="18.600000000000001" thickBot="1">
      <c r="C2" s="364"/>
      <c r="K2" s="770" t="s">
        <v>327</v>
      </c>
      <c r="U2" s="773" t="s">
        <v>412</v>
      </c>
      <c r="V2" s="774"/>
      <c r="W2" s="774"/>
      <c r="X2" s="774"/>
      <c r="Y2" s="774"/>
      <c r="Z2" s="774"/>
      <c r="AA2" s="774"/>
      <c r="AB2" s="778"/>
      <c r="AC2" s="779"/>
    </row>
    <row r="3" spans="2:30" ht="15" thickBot="1">
      <c r="B3" s="498"/>
      <c r="C3" s="499" t="s">
        <v>402</v>
      </c>
      <c r="D3" s="500"/>
      <c r="E3" s="500"/>
      <c r="F3" s="500"/>
      <c r="G3" s="501"/>
      <c r="O3" s="771"/>
      <c r="P3" s="364" t="s">
        <v>401</v>
      </c>
    </row>
    <row r="4" spans="2:30" ht="17.399999999999999" thickBot="1">
      <c r="J4" s="780">
        <v>15</v>
      </c>
      <c r="X4" s="772" t="s">
        <v>310</v>
      </c>
    </row>
    <row r="5" spans="2:30" ht="18.600000000000001" thickBot="1">
      <c r="C5" s="503"/>
      <c r="D5" s="503"/>
      <c r="E5" s="503"/>
      <c r="F5" s="504"/>
      <c r="G5" s="505" t="s">
        <v>272</v>
      </c>
      <c r="H5" s="506"/>
      <c r="I5" s="504"/>
      <c r="J5" s="507" t="s">
        <v>273</v>
      </c>
      <c r="K5" s="508"/>
      <c r="L5" s="509"/>
      <c r="M5" s="510"/>
      <c r="N5" s="504"/>
      <c r="O5" s="511" t="s">
        <v>398</v>
      </c>
      <c r="P5" s="512"/>
      <c r="Q5" s="513"/>
      <c r="R5" s="514"/>
      <c r="S5" s="504"/>
      <c r="T5" s="511" t="s">
        <v>398</v>
      </c>
      <c r="U5" s="513"/>
      <c r="V5" s="514"/>
      <c r="W5" s="504"/>
      <c r="X5" s="899" t="s">
        <v>399</v>
      </c>
      <c r="Y5" s="504"/>
      <c r="Z5" s="515" t="s">
        <v>274</v>
      </c>
      <c r="AA5" s="516"/>
      <c r="AB5" s="517"/>
      <c r="AD5" s="518" t="s">
        <v>275</v>
      </c>
    </row>
    <row r="6" spans="2:30" ht="18.600000000000001" thickBot="1">
      <c r="D6" s="502"/>
      <c r="E6" s="502"/>
      <c r="G6" s="519" t="s">
        <v>276</v>
      </c>
      <c r="H6" s="520"/>
      <c r="J6" s="507" t="s">
        <v>277</v>
      </c>
      <c r="K6" s="521"/>
      <c r="L6" s="522"/>
      <c r="M6" s="523"/>
      <c r="O6" s="511" t="s">
        <v>277</v>
      </c>
      <c r="P6" s="524"/>
      <c r="Q6" s="525"/>
      <c r="R6" s="526"/>
      <c r="T6" s="511" t="s">
        <v>315</v>
      </c>
      <c r="U6" s="525"/>
      <c r="V6" s="526"/>
      <c r="X6" s="719" t="s">
        <v>311</v>
      </c>
      <c r="Z6" s="515" t="s">
        <v>278</v>
      </c>
      <c r="AA6" s="527"/>
      <c r="AB6" s="528"/>
      <c r="AD6" s="529" t="s">
        <v>279</v>
      </c>
    </row>
    <row r="7" spans="2:30" s="530" customFormat="1" ht="60" customHeight="1" thickBot="1">
      <c r="C7" s="531" t="s">
        <v>280</v>
      </c>
      <c r="D7" s="532" t="s">
        <v>281</v>
      </c>
      <c r="E7" s="533" t="s">
        <v>282</v>
      </c>
      <c r="G7" s="534" t="s">
        <v>283</v>
      </c>
      <c r="H7" s="535" t="s">
        <v>284</v>
      </c>
      <c r="J7" s="709" t="s">
        <v>285</v>
      </c>
      <c r="K7" s="710" t="s">
        <v>286</v>
      </c>
      <c r="L7" s="536" t="s">
        <v>283</v>
      </c>
      <c r="M7" s="535" t="s">
        <v>284</v>
      </c>
      <c r="O7" s="537" t="s">
        <v>287</v>
      </c>
      <c r="P7" s="538" t="s">
        <v>286</v>
      </c>
      <c r="Q7" s="536" t="s">
        <v>283</v>
      </c>
      <c r="R7" s="535" t="s">
        <v>284</v>
      </c>
      <c r="T7" s="539" t="s">
        <v>307</v>
      </c>
      <c r="U7" s="536" t="s">
        <v>283</v>
      </c>
      <c r="V7" s="535" t="s">
        <v>284</v>
      </c>
      <c r="X7" s="535" t="s">
        <v>284</v>
      </c>
      <c r="Z7" s="534" t="s">
        <v>288</v>
      </c>
      <c r="AA7" s="536" t="s">
        <v>289</v>
      </c>
      <c r="AB7" s="535" t="s">
        <v>290</v>
      </c>
      <c r="AD7" s="540" t="s">
        <v>291</v>
      </c>
    </row>
    <row r="8" spans="2:30">
      <c r="B8" s="541" t="s">
        <v>292</v>
      </c>
      <c r="C8" s="542">
        <v>44562</v>
      </c>
      <c r="D8" s="543"/>
      <c r="E8" s="544"/>
      <c r="G8" s="545"/>
      <c r="H8" s="546"/>
      <c r="J8" s="547"/>
      <c r="K8" s="548"/>
      <c r="L8" s="548"/>
      <c r="M8" s="546"/>
      <c r="O8" s="549"/>
      <c r="P8" s="550"/>
      <c r="Q8" s="548"/>
      <c r="R8" s="546"/>
      <c r="T8" s="545"/>
      <c r="U8" s="548"/>
      <c r="V8" s="551"/>
      <c r="X8" s="720"/>
      <c r="Z8" s="545"/>
      <c r="AA8" s="548"/>
      <c r="AB8" s="546"/>
      <c r="AD8" s="552"/>
    </row>
    <row r="9" spans="2:30">
      <c r="B9" s="553" t="s">
        <v>293</v>
      </c>
      <c r="C9" s="554">
        <v>44593</v>
      </c>
      <c r="D9" s="555"/>
      <c r="E9" s="556"/>
      <c r="G9" s="557"/>
      <c r="H9" s="558"/>
      <c r="J9" s="559"/>
      <c r="K9" s="560"/>
      <c r="L9" s="560"/>
      <c r="M9" s="558"/>
      <c r="O9" s="557"/>
      <c r="P9" s="560"/>
      <c r="Q9" s="560"/>
      <c r="R9" s="558"/>
      <c r="T9" s="557"/>
      <c r="U9" s="560"/>
      <c r="V9" s="561"/>
      <c r="X9" s="721"/>
      <c r="Z9" s="557"/>
      <c r="AA9" s="560"/>
      <c r="AB9" s="558"/>
      <c r="AD9" s="562"/>
    </row>
    <row r="10" spans="2:30">
      <c r="B10" s="553"/>
      <c r="C10" s="554">
        <v>44621</v>
      </c>
      <c r="D10" s="555"/>
      <c r="E10" s="556"/>
      <c r="G10" s="557"/>
      <c r="H10" s="558"/>
      <c r="J10" s="559"/>
      <c r="K10" s="560"/>
      <c r="L10" s="560"/>
      <c r="M10" s="558"/>
      <c r="O10" s="557"/>
      <c r="P10" s="560"/>
      <c r="Q10" s="560"/>
      <c r="R10" s="558"/>
      <c r="T10" s="557"/>
      <c r="U10" s="560"/>
      <c r="V10" s="561"/>
      <c r="X10" s="721"/>
      <c r="Z10" s="557"/>
      <c r="AA10" s="560"/>
      <c r="AB10" s="558"/>
      <c r="AD10" s="562"/>
    </row>
    <row r="11" spans="2:30">
      <c r="B11" s="563"/>
      <c r="C11" s="554">
        <v>44652</v>
      </c>
      <c r="D11" s="555"/>
      <c r="E11" s="556"/>
      <c r="G11" s="557"/>
      <c r="H11" s="558"/>
      <c r="J11" s="559"/>
      <c r="K11" s="560"/>
      <c r="L11" s="560"/>
      <c r="M11" s="558"/>
      <c r="O11" s="557"/>
      <c r="P11" s="560"/>
      <c r="Q11" s="560"/>
      <c r="R11" s="558"/>
      <c r="T11" s="557"/>
      <c r="U11" s="560"/>
      <c r="V11" s="561"/>
      <c r="X11" s="721"/>
      <c r="Z11" s="557"/>
      <c r="AA11" s="560"/>
      <c r="AB11" s="558"/>
      <c r="AD11" s="562"/>
    </row>
    <row r="12" spans="2:30">
      <c r="B12" s="563"/>
      <c r="C12" s="554">
        <v>44682</v>
      </c>
      <c r="D12" s="613">
        <v>1</v>
      </c>
      <c r="E12" s="556"/>
      <c r="G12" s="557">
        <f>H12</f>
        <v>1077</v>
      </c>
      <c r="H12" s="558">
        <v>1077</v>
      </c>
      <c r="J12" s="711">
        <v>0</v>
      </c>
      <c r="K12" s="560">
        <f t="shared" ref="K12:K43" si="0">J12*$J$4</f>
        <v>0</v>
      </c>
      <c r="L12" s="560">
        <f t="shared" ref="L12:L79" si="1">K12*20</f>
        <v>0</v>
      </c>
      <c r="M12" s="558">
        <f>L12</f>
        <v>0</v>
      </c>
      <c r="O12" s="557">
        <v>0</v>
      </c>
      <c r="P12" s="560">
        <v>0</v>
      </c>
      <c r="Q12" s="560">
        <f t="shared" ref="Q12:Q79" si="2">P12*20</f>
        <v>0</v>
      </c>
      <c r="R12" s="558">
        <f>Q12</f>
        <v>0</v>
      </c>
      <c r="T12" s="557">
        <v>0</v>
      </c>
      <c r="U12" s="560">
        <f t="shared" ref="U12:U79" si="3">T12*4</f>
        <v>0</v>
      </c>
      <c r="V12" s="561">
        <f>U12</f>
        <v>0</v>
      </c>
      <c r="X12" s="721">
        <f>R12+V12</f>
        <v>0</v>
      </c>
      <c r="Z12" s="557">
        <f>K12+P12+T12</f>
        <v>0</v>
      </c>
      <c r="AA12" s="560">
        <f>G12+L12+Q12+U12</f>
        <v>1077</v>
      </c>
      <c r="AB12" s="558">
        <f>AA12</f>
        <v>1077</v>
      </c>
      <c r="AD12" s="566"/>
    </row>
    <row r="13" spans="2:30">
      <c r="B13" s="553"/>
      <c r="C13" s="554">
        <v>44713</v>
      </c>
      <c r="D13" s="613">
        <f>1+D12</f>
        <v>2</v>
      </c>
      <c r="E13" s="556"/>
      <c r="G13" s="557">
        <f>H13-H12</f>
        <v>1989</v>
      </c>
      <c r="H13" s="558">
        <v>3066</v>
      </c>
      <c r="J13" s="711">
        <v>0</v>
      </c>
      <c r="K13" s="560">
        <f t="shared" si="0"/>
        <v>0</v>
      </c>
      <c r="L13" s="560">
        <f t="shared" si="1"/>
        <v>0</v>
      </c>
      <c r="M13" s="558">
        <f>L13+M12</f>
        <v>0</v>
      </c>
      <c r="O13" s="557">
        <v>0</v>
      </c>
      <c r="P13" s="560">
        <v>0</v>
      </c>
      <c r="Q13" s="560">
        <f t="shared" si="2"/>
        <v>0</v>
      </c>
      <c r="R13" s="558">
        <f>Q13+R12</f>
        <v>0</v>
      </c>
      <c r="T13" s="557">
        <v>0</v>
      </c>
      <c r="U13" s="560">
        <f t="shared" si="3"/>
        <v>0</v>
      </c>
      <c r="V13" s="561">
        <f t="shared" ref="V13:V76" si="4">U13+V12</f>
        <v>0</v>
      </c>
      <c r="X13" s="721">
        <f t="shared" ref="X13:X79" si="5">R13+V13</f>
        <v>0</v>
      </c>
      <c r="Z13" s="557">
        <f t="shared" ref="Z13:Z79" si="6">K13+P13+T13</f>
        <v>0</v>
      </c>
      <c r="AA13" s="560">
        <f t="shared" ref="AA13:AA79" si="7">G13+L13+Q13+U13</f>
        <v>1989</v>
      </c>
      <c r="AB13" s="558">
        <f>AA13+AB12</f>
        <v>3066</v>
      </c>
      <c r="AD13" s="566"/>
    </row>
    <row r="14" spans="2:30">
      <c r="B14" s="553"/>
      <c r="C14" s="554">
        <v>44743</v>
      </c>
      <c r="D14" s="613">
        <f t="shared" ref="D14:D20" si="8">1+D13</f>
        <v>3</v>
      </c>
      <c r="E14" s="556"/>
      <c r="G14" s="557">
        <f t="shared" ref="G14:G17" si="9">H14-H13</f>
        <v>3083</v>
      </c>
      <c r="H14" s="558">
        <v>6149</v>
      </c>
      <c r="J14" s="711">
        <v>0</v>
      </c>
      <c r="K14" s="560">
        <f t="shared" si="0"/>
        <v>0</v>
      </c>
      <c r="L14" s="560">
        <f t="shared" si="1"/>
        <v>0</v>
      </c>
      <c r="M14" s="558">
        <f t="shared" ref="M14:M77" si="10">L14+M13</f>
        <v>0</v>
      </c>
      <c r="O14" s="557">
        <v>0</v>
      </c>
      <c r="P14" s="560">
        <v>0</v>
      </c>
      <c r="Q14" s="560">
        <f t="shared" si="2"/>
        <v>0</v>
      </c>
      <c r="R14" s="558">
        <f t="shared" ref="R14:R77" si="11">Q14+R13</f>
        <v>0</v>
      </c>
      <c r="T14" s="557">
        <v>0</v>
      </c>
      <c r="U14" s="560">
        <f t="shared" si="3"/>
        <v>0</v>
      </c>
      <c r="V14" s="561">
        <f t="shared" si="4"/>
        <v>0</v>
      </c>
      <c r="X14" s="721">
        <f t="shared" si="5"/>
        <v>0</v>
      </c>
      <c r="Z14" s="557">
        <f t="shared" si="6"/>
        <v>0</v>
      </c>
      <c r="AA14" s="560">
        <f t="shared" si="7"/>
        <v>3083</v>
      </c>
      <c r="AB14" s="558">
        <f t="shared" ref="AB14:AB77" si="12">AA14+AB13</f>
        <v>6149</v>
      </c>
      <c r="AD14" s="566"/>
    </row>
    <row r="15" spans="2:30">
      <c r="B15" s="553"/>
      <c r="C15" s="554">
        <v>44774</v>
      </c>
      <c r="D15" s="613">
        <f t="shared" si="8"/>
        <v>4</v>
      </c>
      <c r="E15" s="556"/>
      <c r="G15" s="557">
        <f t="shared" si="9"/>
        <v>6884</v>
      </c>
      <c r="H15" s="558">
        <v>13033</v>
      </c>
      <c r="J15" s="711">
        <v>0</v>
      </c>
      <c r="K15" s="560">
        <f t="shared" si="0"/>
        <v>0</v>
      </c>
      <c r="L15" s="560">
        <f t="shared" si="1"/>
        <v>0</v>
      </c>
      <c r="M15" s="558">
        <f t="shared" si="10"/>
        <v>0</v>
      </c>
      <c r="O15" s="557">
        <v>0</v>
      </c>
      <c r="P15" s="560">
        <v>0</v>
      </c>
      <c r="Q15" s="560">
        <f t="shared" si="2"/>
        <v>0</v>
      </c>
      <c r="R15" s="558">
        <f t="shared" si="11"/>
        <v>0</v>
      </c>
      <c r="T15" s="557">
        <v>0</v>
      </c>
      <c r="U15" s="560">
        <f t="shared" si="3"/>
        <v>0</v>
      </c>
      <c r="V15" s="561">
        <f t="shared" si="4"/>
        <v>0</v>
      </c>
      <c r="X15" s="721">
        <f t="shared" si="5"/>
        <v>0</v>
      </c>
      <c r="Z15" s="557">
        <f t="shared" si="6"/>
        <v>0</v>
      </c>
      <c r="AA15" s="560">
        <f t="shared" si="7"/>
        <v>6884</v>
      </c>
      <c r="AB15" s="558">
        <f t="shared" si="12"/>
        <v>13033</v>
      </c>
      <c r="AD15" s="566"/>
    </row>
    <row r="16" spans="2:30">
      <c r="B16" s="563"/>
      <c r="C16" s="554">
        <v>44805</v>
      </c>
      <c r="D16" s="613">
        <f t="shared" si="8"/>
        <v>5</v>
      </c>
      <c r="E16" s="556"/>
      <c r="G16" s="557">
        <f t="shared" si="9"/>
        <v>7774</v>
      </c>
      <c r="H16" s="558">
        <v>20807</v>
      </c>
      <c r="J16" s="711">
        <v>0</v>
      </c>
      <c r="K16" s="560">
        <f t="shared" si="0"/>
        <v>0</v>
      </c>
      <c r="L16" s="560">
        <f t="shared" si="1"/>
        <v>0</v>
      </c>
      <c r="M16" s="558">
        <f t="shared" si="10"/>
        <v>0</v>
      </c>
      <c r="O16" s="557">
        <v>0</v>
      </c>
      <c r="P16" s="560">
        <v>0</v>
      </c>
      <c r="Q16" s="560">
        <f t="shared" si="2"/>
        <v>0</v>
      </c>
      <c r="R16" s="558">
        <f t="shared" si="11"/>
        <v>0</v>
      </c>
      <c r="T16" s="557">
        <v>0</v>
      </c>
      <c r="U16" s="560">
        <f t="shared" si="3"/>
        <v>0</v>
      </c>
      <c r="V16" s="561">
        <f t="shared" si="4"/>
        <v>0</v>
      </c>
      <c r="X16" s="721">
        <f t="shared" si="5"/>
        <v>0</v>
      </c>
      <c r="Z16" s="557">
        <f t="shared" si="6"/>
        <v>0</v>
      </c>
      <c r="AA16" s="560">
        <f t="shared" si="7"/>
        <v>7774</v>
      </c>
      <c r="AB16" s="558">
        <f t="shared" si="12"/>
        <v>20807</v>
      </c>
      <c r="AD16" s="566"/>
    </row>
    <row r="17" spans="2:30">
      <c r="B17" s="563"/>
      <c r="C17" s="554">
        <v>44835</v>
      </c>
      <c r="D17" s="613">
        <f t="shared" si="8"/>
        <v>6</v>
      </c>
      <c r="E17" s="556"/>
      <c r="G17" s="557">
        <f t="shared" si="9"/>
        <v>3594</v>
      </c>
      <c r="H17" s="558">
        <v>24401</v>
      </c>
      <c r="J17" s="711">
        <v>0</v>
      </c>
      <c r="K17" s="560">
        <f t="shared" si="0"/>
        <v>0</v>
      </c>
      <c r="L17" s="560">
        <f t="shared" si="1"/>
        <v>0</v>
      </c>
      <c r="M17" s="558">
        <f t="shared" si="10"/>
        <v>0</v>
      </c>
      <c r="O17" s="557">
        <v>0</v>
      </c>
      <c r="P17" s="560">
        <v>0</v>
      </c>
      <c r="Q17" s="560">
        <f t="shared" si="2"/>
        <v>0</v>
      </c>
      <c r="R17" s="558">
        <f t="shared" si="11"/>
        <v>0</v>
      </c>
      <c r="T17" s="557">
        <v>0</v>
      </c>
      <c r="U17" s="560">
        <f t="shared" si="3"/>
        <v>0</v>
      </c>
      <c r="V17" s="561">
        <f t="shared" si="4"/>
        <v>0</v>
      </c>
      <c r="X17" s="721">
        <f t="shared" si="5"/>
        <v>0</v>
      </c>
      <c r="Z17" s="557">
        <f t="shared" si="6"/>
        <v>0</v>
      </c>
      <c r="AA17" s="560">
        <f t="shared" si="7"/>
        <v>3594</v>
      </c>
      <c r="AB17" s="558">
        <f t="shared" si="12"/>
        <v>24401</v>
      </c>
      <c r="AD17" s="566"/>
    </row>
    <row r="18" spans="2:30">
      <c r="B18" s="553"/>
      <c r="C18" s="554">
        <v>44866</v>
      </c>
      <c r="D18" s="613">
        <f t="shared" si="8"/>
        <v>7</v>
      </c>
      <c r="E18" s="556"/>
      <c r="G18" s="557">
        <v>3194</v>
      </c>
      <c r="H18" s="558">
        <f>G18+H17</f>
        <v>27595</v>
      </c>
      <c r="J18" s="711">
        <v>0</v>
      </c>
      <c r="K18" s="560">
        <f t="shared" si="0"/>
        <v>0</v>
      </c>
      <c r="L18" s="560">
        <f t="shared" si="1"/>
        <v>0</v>
      </c>
      <c r="M18" s="558">
        <f t="shared" si="10"/>
        <v>0</v>
      </c>
      <c r="O18" s="557">
        <v>0</v>
      </c>
      <c r="P18" s="560">
        <v>0</v>
      </c>
      <c r="Q18" s="560">
        <f t="shared" si="2"/>
        <v>0</v>
      </c>
      <c r="R18" s="558">
        <f t="shared" si="11"/>
        <v>0</v>
      </c>
      <c r="T18" s="557">
        <v>0</v>
      </c>
      <c r="U18" s="560">
        <f t="shared" si="3"/>
        <v>0</v>
      </c>
      <c r="V18" s="561">
        <f t="shared" si="4"/>
        <v>0</v>
      </c>
      <c r="X18" s="721">
        <f t="shared" si="5"/>
        <v>0</v>
      </c>
      <c r="Z18" s="557">
        <f t="shared" si="6"/>
        <v>0</v>
      </c>
      <c r="AA18" s="560">
        <f t="shared" si="7"/>
        <v>3194</v>
      </c>
      <c r="AB18" s="558">
        <f t="shared" si="12"/>
        <v>27595</v>
      </c>
      <c r="AD18" s="566"/>
    </row>
    <row r="19" spans="2:30" ht="15" thickBot="1">
      <c r="B19" s="567"/>
      <c r="C19" s="568">
        <v>44896</v>
      </c>
      <c r="D19" s="615">
        <f t="shared" si="8"/>
        <v>8</v>
      </c>
      <c r="E19" s="698"/>
      <c r="G19" s="569">
        <v>7160</v>
      </c>
      <c r="H19" s="570">
        <f t="shared" ref="H19:H20" si="13">G19+H18</f>
        <v>34755</v>
      </c>
      <c r="J19" s="712">
        <v>0</v>
      </c>
      <c r="K19" s="571">
        <f t="shared" si="0"/>
        <v>0</v>
      </c>
      <c r="L19" s="571">
        <f t="shared" si="1"/>
        <v>0</v>
      </c>
      <c r="M19" s="570">
        <f t="shared" si="10"/>
        <v>0</v>
      </c>
      <c r="O19" s="569">
        <v>0</v>
      </c>
      <c r="P19" s="571">
        <v>0</v>
      </c>
      <c r="Q19" s="571">
        <f t="shared" si="2"/>
        <v>0</v>
      </c>
      <c r="R19" s="570">
        <f t="shared" si="11"/>
        <v>0</v>
      </c>
      <c r="T19" s="569">
        <v>0</v>
      </c>
      <c r="U19" s="571">
        <f t="shared" si="3"/>
        <v>0</v>
      </c>
      <c r="V19" s="574">
        <f t="shared" si="4"/>
        <v>0</v>
      </c>
      <c r="X19" s="575">
        <f t="shared" si="5"/>
        <v>0</v>
      </c>
      <c r="Z19" s="569">
        <f t="shared" si="6"/>
        <v>0</v>
      </c>
      <c r="AA19" s="571">
        <f t="shared" si="7"/>
        <v>7160</v>
      </c>
      <c r="AB19" s="570">
        <f t="shared" si="12"/>
        <v>34755</v>
      </c>
      <c r="AD19" s="575">
        <f>AB19</f>
        <v>34755</v>
      </c>
    </row>
    <row r="20" spans="2:30">
      <c r="B20" s="576" t="s">
        <v>292</v>
      </c>
      <c r="C20" s="577">
        <v>44927</v>
      </c>
      <c r="D20" s="617">
        <f t="shared" si="8"/>
        <v>9</v>
      </c>
      <c r="E20" s="699"/>
      <c r="G20" s="545">
        <v>4702</v>
      </c>
      <c r="H20" s="546">
        <f t="shared" si="13"/>
        <v>39457</v>
      </c>
      <c r="J20" s="713">
        <v>0</v>
      </c>
      <c r="K20" s="714">
        <f t="shared" si="0"/>
        <v>0</v>
      </c>
      <c r="L20" s="548">
        <f t="shared" si="1"/>
        <v>0</v>
      </c>
      <c r="M20" s="546">
        <f t="shared" si="10"/>
        <v>0</v>
      </c>
      <c r="O20" s="545">
        <v>0</v>
      </c>
      <c r="P20" s="548">
        <v>0</v>
      </c>
      <c r="Q20" s="548">
        <f t="shared" si="2"/>
        <v>0</v>
      </c>
      <c r="R20" s="546">
        <f t="shared" si="11"/>
        <v>0</v>
      </c>
      <c r="T20" s="545">
        <v>0</v>
      </c>
      <c r="U20" s="548">
        <f t="shared" si="3"/>
        <v>0</v>
      </c>
      <c r="V20" s="551">
        <f t="shared" si="4"/>
        <v>0</v>
      </c>
      <c r="X20" s="722">
        <f t="shared" si="5"/>
        <v>0</v>
      </c>
      <c r="Z20" s="545">
        <f t="shared" si="6"/>
        <v>0</v>
      </c>
      <c r="AA20" s="548">
        <f t="shared" si="7"/>
        <v>4702</v>
      </c>
      <c r="AB20" s="546">
        <f t="shared" si="12"/>
        <v>39457</v>
      </c>
      <c r="AD20" s="566"/>
    </row>
    <row r="21" spans="2:30">
      <c r="B21" s="553" t="s">
        <v>293</v>
      </c>
      <c r="C21" s="554">
        <v>44958</v>
      </c>
      <c r="D21" s="613">
        <f t="shared" ref="D21:E30" si="14">1+D20</f>
        <v>10</v>
      </c>
      <c r="E21" s="614"/>
      <c r="G21" s="557">
        <f t="shared" ref="G21:G79" si="15">F21*20</f>
        <v>0</v>
      </c>
      <c r="H21" s="558">
        <f t="shared" ref="H21:H79" si="16">G21+H20</f>
        <v>39457</v>
      </c>
      <c r="J21" s="715">
        <v>13</v>
      </c>
      <c r="K21" s="716">
        <f t="shared" si="0"/>
        <v>195</v>
      </c>
      <c r="L21" s="560">
        <f t="shared" si="1"/>
        <v>3900</v>
      </c>
      <c r="M21" s="558">
        <f t="shared" si="10"/>
        <v>3900</v>
      </c>
      <c r="O21" s="557">
        <v>0</v>
      </c>
      <c r="P21" s="560">
        <v>0</v>
      </c>
      <c r="Q21" s="560">
        <f t="shared" si="2"/>
        <v>0</v>
      </c>
      <c r="R21" s="558">
        <f t="shared" si="11"/>
        <v>0</v>
      </c>
      <c r="T21" s="557">
        <v>0</v>
      </c>
      <c r="U21" s="560">
        <f t="shared" si="3"/>
        <v>0</v>
      </c>
      <c r="V21" s="561">
        <f t="shared" si="4"/>
        <v>0</v>
      </c>
      <c r="X21" s="721">
        <f t="shared" si="5"/>
        <v>0</v>
      </c>
      <c r="Z21" s="557">
        <f t="shared" si="6"/>
        <v>195</v>
      </c>
      <c r="AA21" s="560">
        <f t="shared" si="7"/>
        <v>3900</v>
      </c>
      <c r="AB21" s="558">
        <f t="shared" si="12"/>
        <v>43357</v>
      </c>
      <c r="AD21" s="566"/>
    </row>
    <row r="22" spans="2:30">
      <c r="B22" s="553" t="s">
        <v>294</v>
      </c>
      <c r="C22" s="554">
        <v>44986</v>
      </c>
      <c r="D22" s="613">
        <f t="shared" si="14"/>
        <v>11</v>
      </c>
      <c r="E22" s="614"/>
      <c r="G22" s="557">
        <f t="shared" si="15"/>
        <v>0</v>
      </c>
      <c r="H22" s="558">
        <f t="shared" si="16"/>
        <v>39457</v>
      </c>
      <c r="J22" s="715">
        <v>13</v>
      </c>
      <c r="K22" s="716">
        <f t="shared" si="0"/>
        <v>195</v>
      </c>
      <c r="L22" s="560">
        <f t="shared" si="1"/>
        <v>3900</v>
      </c>
      <c r="M22" s="558">
        <f t="shared" si="10"/>
        <v>7800</v>
      </c>
      <c r="O22" s="557">
        <v>0</v>
      </c>
      <c r="P22" s="560">
        <v>0</v>
      </c>
      <c r="Q22" s="560">
        <f t="shared" si="2"/>
        <v>0</v>
      </c>
      <c r="R22" s="558">
        <f t="shared" si="11"/>
        <v>0</v>
      </c>
      <c r="T22" s="557">
        <v>0</v>
      </c>
      <c r="U22" s="560">
        <f t="shared" si="3"/>
        <v>0</v>
      </c>
      <c r="V22" s="561">
        <f t="shared" si="4"/>
        <v>0</v>
      </c>
      <c r="X22" s="721">
        <f t="shared" si="5"/>
        <v>0</v>
      </c>
      <c r="Z22" s="557">
        <f t="shared" si="6"/>
        <v>195</v>
      </c>
      <c r="AA22" s="560">
        <f t="shared" si="7"/>
        <v>3900</v>
      </c>
      <c r="AB22" s="558">
        <f t="shared" si="12"/>
        <v>47257</v>
      </c>
      <c r="AD22" s="566"/>
    </row>
    <row r="23" spans="2:30">
      <c r="B23" s="563"/>
      <c r="C23" s="554">
        <v>45017</v>
      </c>
      <c r="D23" s="613">
        <f t="shared" si="14"/>
        <v>12</v>
      </c>
      <c r="E23" s="614"/>
      <c r="G23" s="557">
        <f t="shared" si="15"/>
        <v>0</v>
      </c>
      <c r="H23" s="558">
        <f t="shared" si="16"/>
        <v>39457</v>
      </c>
      <c r="J23" s="715">
        <v>13</v>
      </c>
      <c r="K23" s="716">
        <f t="shared" si="0"/>
        <v>195</v>
      </c>
      <c r="L23" s="560">
        <f t="shared" si="1"/>
        <v>3900</v>
      </c>
      <c r="M23" s="558">
        <f t="shared" si="10"/>
        <v>11700</v>
      </c>
      <c r="O23" s="557">
        <v>0</v>
      </c>
      <c r="P23" s="560">
        <v>0</v>
      </c>
      <c r="Q23" s="560">
        <f t="shared" si="2"/>
        <v>0</v>
      </c>
      <c r="R23" s="558">
        <f t="shared" si="11"/>
        <v>0</v>
      </c>
      <c r="T23" s="557">
        <v>0</v>
      </c>
      <c r="U23" s="560">
        <f t="shared" si="3"/>
        <v>0</v>
      </c>
      <c r="V23" s="561">
        <f t="shared" si="4"/>
        <v>0</v>
      </c>
      <c r="X23" s="721">
        <f t="shared" si="5"/>
        <v>0</v>
      </c>
      <c r="Z23" s="557">
        <f t="shared" si="6"/>
        <v>195</v>
      </c>
      <c r="AA23" s="560">
        <f t="shared" si="7"/>
        <v>3900</v>
      </c>
      <c r="AB23" s="558">
        <f t="shared" si="12"/>
        <v>51157</v>
      </c>
      <c r="AD23" s="566"/>
    </row>
    <row r="24" spans="2:30">
      <c r="B24" s="563"/>
      <c r="C24" s="554">
        <v>45047</v>
      </c>
      <c r="D24" s="613">
        <f t="shared" si="14"/>
        <v>13</v>
      </c>
      <c r="E24" s="614"/>
      <c r="G24" s="557">
        <f t="shared" si="15"/>
        <v>0</v>
      </c>
      <c r="H24" s="558">
        <f t="shared" si="16"/>
        <v>39457</v>
      </c>
      <c r="J24" s="715">
        <v>13</v>
      </c>
      <c r="K24" s="716">
        <f t="shared" si="0"/>
        <v>195</v>
      </c>
      <c r="L24" s="560">
        <f t="shared" si="1"/>
        <v>3900</v>
      </c>
      <c r="M24" s="558">
        <f t="shared" si="10"/>
        <v>15600</v>
      </c>
      <c r="O24" s="557">
        <v>0</v>
      </c>
      <c r="P24" s="560">
        <v>0</v>
      </c>
      <c r="Q24" s="560">
        <f t="shared" si="2"/>
        <v>0</v>
      </c>
      <c r="R24" s="558">
        <f t="shared" si="11"/>
        <v>0</v>
      </c>
      <c r="T24" s="557">
        <v>0</v>
      </c>
      <c r="U24" s="560">
        <f t="shared" si="3"/>
        <v>0</v>
      </c>
      <c r="V24" s="561">
        <f t="shared" si="4"/>
        <v>0</v>
      </c>
      <c r="X24" s="721">
        <f t="shared" si="5"/>
        <v>0</v>
      </c>
      <c r="Z24" s="557">
        <f t="shared" si="6"/>
        <v>195</v>
      </c>
      <c r="AA24" s="560">
        <f t="shared" si="7"/>
        <v>3900</v>
      </c>
      <c r="AB24" s="558">
        <f t="shared" si="12"/>
        <v>55057</v>
      </c>
      <c r="AD24" s="566"/>
    </row>
    <row r="25" spans="2:30">
      <c r="B25" s="553"/>
      <c r="C25" s="554">
        <v>45078</v>
      </c>
      <c r="D25" s="613">
        <f t="shared" si="14"/>
        <v>14</v>
      </c>
      <c r="E25" s="614"/>
      <c r="G25" s="557">
        <f t="shared" si="15"/>
        <v>0</v>
      </c>
      <c r="H25" s="558">
        <f t="shared" si="16"/>
        <v>39457</v>
      </c>
      <c r="J25" s="715">
        <v>13</v>
      </c>
      <c r="K25" s="716">
        <f t="shared" si="0"/>
        <v>195</v>
      </c>
      <c r="L25" s="560">
        <f t="shared" si="1"/>
        <v>3900</v>
      </c>
      <c r="M25" s="558">
        <f t="shared" si="10"/>
        <v>19500</v>
      </c>
      <c r="O25" s="557">
        <v>0</v>
      </c>
      <c r="P25" s="560">
        <v>0</v>
      </c>
      <c r="Q25" s="560">
        <f t="shared" si="2"/>
        <v>0</v>
      </c>
      <c r="R25" s="558">
        <f t="shared" si="11"/>
        <v>0</v>
      </c>
      <c r="T25" s="557">
        <v>0</v>
      </c>
      <c r="U25" s="560">
        <f t="shared" si="3"/>
        <v>0</v>
      </c>
      <c r="V25" s="561">
        <f t="shared" si="4"/>
        <v>0</v>
      </c>
      <c r="X25" s="721">
        <f t="shared" si="5"/>
        <v>0</v>
      </c>
      <c r="Z25" s="557">
        <f t="shared" si="6"/>
        <v>195</v>
      </c>
      <c r="AA25" s="560">
        <f t="shared" si="7"/>
        <v>3900</v>
      </c>
      <c r="AB25" s="558">
        <f t="shared" si="12"/>
        <v>58957</v>
      </c>
      <c r="AD25" s="566"/>
    </row>
    <row r="26" spans="2:30">
      <c r="B26" s="553"/>
      <c r="C26" s="554">
        <v>45108</v>
      </c>
      <c r="D26" s="613">
        <f t="shared" si="14"/>
        <v>15</v>
      </c>
      <c r="E26" s="614"/>
      <c r="G26" s="557">
        <f t="shared" si="15"/>
        <v>0</v>
      </c>
      <c r="H26" s="558">
        <f t="shared" si="16"/>
        <v>39457</v>
      </c>
      <c r="J26" s="715">
        <v>13</v>
      </c>
      <c r="K26" s="716">
        <f t="shared" si="0"/>
        <v>195</v>
      </c>
      <c r="L26" s="560">
        <f t="shared" si="1"/>
        <v>3900</v>
      </c>
      <c r="M26" s="558">
        <f t="shared" si="10"/>
        <v>23400</v>
      </c>
      <c r="O26" s="557">
        <v>0</v>
      </c>
      <c r="P26" s="560">
        <v>0</v>
      </c>
      <c r="Q26" s="560">
        <f t="shared" si="2"/>
        <v>0</v>
      </c>
      <c r="R26" s="558">
        <f t="shared" si="11"/>
        <v>0</v>
      </c>
      <c r="T26" s="557">
        <v>0</v>
      </c>
      <c r="U26" s="560">
        <f t="shared" si="3"/>
        <v>0</v>
      </c>
      <c r="V26" s="561">
        <f t="shared" si="4"/>
        <v>0</v>
      </c>
      <c r="X26" s="721">
        <f t="shared" si="5"/>
        <v>0</v>
      </c>
      <c r="Z26" s="557">
        <f t="shared" si="6"/>
        <v>195</v>
      </c>
      <c r="AA26" s="560">
        <f t="shared" si="7"/>
        <v>3900</v>
      </c>
      <c r="AB26" s="558">
        <f t="shared" si="12"/>
        <v>62857</v>
      </c>
      <c r="AD26" s="566"/>
    </row>
    <row r="27" spans="2:30">
      <c r="B27" s="553"/>
      <c r="C27" s="554">
        <v>45139</v>
      </c>
      <c r="D27" s="613">
        <f t="shared" si="14"/>
        <v>16</v>
      </c>
      <c r="E27" s="614"/>
      <c r="G27" s="557">
        <f t="shared" si="15"/>
        <v>0</v>
      </c>
      <c r="H27" s="558">
        <f t="shared" si="16"/>
        <v>39457</v>
      </c>
      <c r="J27" s="715">
        <v>13</v>
      </c>
      <c r="K27" s="716">
        <f t="shared" si="0"/>
        <v>195</v>
      </c>
      <c r="L27" s="560">
        <f t="shared" si="1"/>
        <v>3900</v>
      </c>
      <c r="M27" s="558">
        <f t="shared" si="10"/>
        <v>27300</v>
      </c>
      <c r="O27" s="557">
        <v>0</v>
      </c>
      <c r="P27" s="560">
        <v>0</v>
      </c>
      <c r="Q27" s="560">
        <f t="shared" si="2"/>
        <v>0</v>
      </c>
      <c r="R27" s="558">
        <f t="shared" si="11"/>
        <v>0</v>
      </c>
      <c r="T27" s="557">
        <v>0</v>
      </c>
      <c r="U27" s="560">
        <f t="shared" si="3"/>
        <v>0</v>
      </c>
      <c r="V27" s="561">
        <f t="shared" si="4"/>
        <v>0</v>
      </c>
      <c r="X27" s="721">
        <f t="shared" si="5"/>
        <v>0</v>
      </c>
      <c r="Z27" s="557">
        <f t="shared" si="6"/>
        <v>195</v>
      </c>
      <c r="AA27" s="560">
        <f t="shared" si="7"/>
        <v>3900</v>
      </c>
      <c r="AB27" s="558">
        <f t="shared" si="12"/>
        <v>66757</v>
      </c>
      <c r="AD27" s="566"/>
    </row>
    <row r="28" spans="2:30">
      <c r="B28" s="563"/>
      <c r="C28" s="554">
        <v>45170</v>
      </c>
      <c r="D28" s="613">
        <f t="shared" si="14"/>
        <v>17</v>
      </c>
      <c r="E28" s="614"/>
      <c r="G28" s="557">
        <f t="shared" si="15"/>
        <v>0</v>
      </c>
      <c r="H28" s="558">
        <f t="shared" si="16"/>
        <v>39457</v>
      </c>
      <c r="J28" s="715">
        <v>13</v>
      </c>
      <c r="K28" s="716">
        <f t="shared" si="0"/>
        <v>195</v>
      </c>
      <c r="L28" s="560">
        <f t="shared" si="1"/>
        <v>3900</v>
      </c>
      <c r="M28" s="558">
        <f t="shared" si="10"/>
        <v>31200</v>
      </c>
      <c r="O28" s="557">
        <v>0</v>
      </c>
      <c r="P28" s="560">
        <v>0</v>
      </c>
      <c r="Q28" s="560">
        <f t="shared" si="2"/>
        <v>0</v>
      </c>
      <c r="R28" s="558">
        <f t="shared" si="11"/>
        <v>0</v>
      </c>
      <c r="T28" s="557">
        <v>0</v>
      </c>
      <c r="U28" s="560">
        <f t="shared" si="3"/>
        <v>0</v>
      </c>
      <c r="V28" s="561">
        <f t="shared" si="4"/>
        <v>0</v>
      </c>
      <c r="X28" s="721">
        <f t="shared" si="5"/>
        <v>0</v>
      </c>
      <c r="Z28" s="557">
        <f t="shared" si="6"/>
        <v>195</v>
      </c>
      <c r="AA28" s="560">
        <f t="shared" si="7"/>
        <v>3900</v>
      </c>
      <c r="AB28" s="558">
        <f t="shared" si="12"/>
        <v>70657</v>
      </c>
      <c r="AD28" s="566"/>
    </row>
    <row r="29" spans="2:30">
      <c r="B29" s="563"/>
      <c r="C29" s="554">
        <v>45200</v>
      </c>
      <c r="D29" s="613">
        <f t="shared" si="14"/>
        <v>18</v>
      </c>
      <c r="E29" s="614"/>
      <c r="G29" s="557">
        <f t="shared" si="15"/>
        <v>0</v>
      </c>
      <c r="H29" s="558">
        <f t="shared" si="16"/>
        <v>39457</v>
      </c>
      <c r="J29" s="715">
        <v>13</v>
      </c>
      <c r="K29" s="716">
        <f t="shared" si="0"/>
        <v>195</v>
      </c>
      <c r="L29" s="560">
        <f t="shared" si="1"/>
        <v>3900</v>
      </c>
      <c r="M29" s="558">
        <f t="shared" si="10"/>
        <v>35100</v>
      </c>
      <c r="O29" s="557">
        <v>0</v>
      </c>
      <c r="P29" s="560">
        <v>0</v>
      </c>
      <c r="Q29" s="560">
        <f t="shared" si="2"/>
        <v>0</v>
      </c>
      <c r="R29" s="558">
        <f t="shared" si="11"/>
        <v>0</v>
      </c>
      <c r="T29" s="557">
        <v>0</v>
      </c>
      <c r="U29" s="560">
        <f t="shared" si="3"/>
        <v>0</v>
      </c>
      <c r="V29" s="561">
        <f t="shared" si="4"/>
        <v>0</v>
      </c>
      <c r="X29" s="721">
        <f t="shared" si="5"/>
        <v>0</v>
      </c>
      <c r="Z29" s="557">
        <f t="shared" si="6"/>
        <v>195</v>
      </c>
      <c r="AA29" s="560">
        <f t="shared" si="7"/>
        <v>3900</v>
      </c>
      <c r="AB29" s="558">
        <f t="shared" si="12"/>
        <v>74557</v>
      </c>
      <c r="AD29" s="566"/>
    </row>
    <row r="30" spans="2:30">
      <c r="B30" s="553"/>
      <c r="C30" s="554">
        <v>45231</v>
      </c>
      <c r="D30" s="613">
        <f t="shared" si="14"/>
        <v>19</v>
      </c>
      <c r="E30" s="614">
        <f t="shared" si="14"/>
        <v>1</v>
      </c>
      <c r="G30" s="557">
        <f t="shared" si="15"/>
        <v>0</v>
      </c>
      <c r="H30" s="558">
        <f t="shared" si="16"/>
        <v>39457</v>
      </c>
      <c r="J30" s="715">
        <v>13</v>
      </c>
      <c r="K30" s="716">
        <f t="shared" si="0"/>
        <v>195</v>
      </c>
      <c r="L30" s="560">
        <f t="shared" si="1"/>
        <v>3900</v>
      </c>
      <c r="M30" s="558">
        <f t="shared" si="10"/>
        <v>39000</v>
      </c>
      <c r="O30" s="564"/>
      <c r="P30" s="565"/>
      <c r="Q30" s="560">
        <f t="shared" si="2"/>
        <v>0</v>
      </c>
      <c r="R30" s="558">
        <f t="shared" si="11"/>
        <v>0</v>
      </c>
      <c r="T30" s="557">
        <v>0</v>
      </c>
      <c r="U30" s="560">
        <f t="shared" si="3"/>
        <v>0</v>
      </c>
      <c r="V30" s="561">
        <f t="shared" si="4"/>
        <v>0</v>
      </c>
      <c r="X30" s="721">
        <f>R30+V30</f>
        <v>0</v>
      </c>
      <c r="Z30" s="557">
        <f t="shared" si="6"/>
        <v>195</v>
      </c>
      <c r="AA30" s="560">
        <f t="shared" si="7"/>
        <v>3900</v>
      </c>
      <c r="AB30" s="558">
        <f t="shared" si="12"/>
        <v>78457</v>
      </c>
      <c r="AD30" s="566"/>
    </row>
    <row r="31" spans="2:30" ht="15" thickBot="1">
      <c r="B31" s="567"/>
      <c r="C31" s="568">
        <v>45261</v>
      </c>
      <c r="D31" s="615">
        <f t="shared" ref="D31:E46" si="17">1+D30</f>
        <v>20</v>
      </c>
      <c r="E31" s="616">
        <f t="shared" si="17"/>
        <v>2</v>
      </c>
      <c r="G31" s="569">
        <f t="shared" si="15"/>
        <v>0</v>
      </c>
      <c r="H31" s="570">
        <f t="shared" si="16"/>
        <v>39457</v>
      </c>
      <c r="J31" s="717">
        <v>13</v>
      </c>
      <c r="K31" s="718">
        <f t="shared" si="0"/>
        <v>195</v>
      </c>
      <c r="L31" s="571">
        <f t="shared" si="1"/>
        <v>3900</v>
      </c>
      <c r="M31" s="570">
        <f t="shared" si="10"/>
        <v>42900</v>
      </c>
      <c r="O31" s="572"/>
      <c r="P31" s="573"/>
      <c r="Q31" s="571">
        <f t="shared" si="2"/>
        <v>0</v>
      </c>
      <c r="R31" s="570">
        <f t="shared" si="11"/>
        <v>0</v>
      </c>
      <c r="T31" s="569">
        <v>0</v>
      </c>
      <c r="U31" s="571">
        <f t="shared" si="3"/>
        <v>0</v>
      </c>
      <c r="V31" s="574">
        <f t="shared" si="4"/>
        <v>0</v>
      </c>
      <c r="X31" s="575">
        <f t="shared" si="5"/>
        <v>0</v>
      </c>
      <c r="Z31" s="569">
        <f t="shared" si="6"/>
        <v>195</v>
      </c>
      <c r="AA31" s="571">
        <f t="shared" si="7"/>
        <v>3900</v>
      </c>
      <c r="AB31" s="570">
        <f t="shared" si="12"/>
        <v>82357</v>
      </c>
      <c r="AD31" s="575">
        <f>AB31-AB19</f>
        <v>47602</v>
      </c>
    </row>
    <row r="32" spans="2:30">
      <c r="B32" s="576" t="s">
        <v>292</v>
      </c>
      <c r="C32" s="577">
        <v>45292</v>
      </c>
      <c r="D32" s="617">
        <f t="shared" si="17"/>
        <v>21</v>
      </c>
      <c r="E32" s="618">
        <f t="shared" si="17"/>
        <v>3</v>
      </c>
      <c r="G32" s="545">
        <f t="shared" si="15"/>
        <v>0</v>
      </c>
      <c r="H32" s="546">
        <f t="shared" si="16"/>
        <v>39457</v>
      </c>
      <c r="J32" s="713">
        <v>7</v>
      </c>
      <c r="K32" s="714">
        <f t="shared" si="0"/>
        <v>105</v>
      </c>
      <c r="L32" s="548">
        <f t="shared" si="1"/>
        <v>2100</v>
      </c>
      <c r="M32" s="546">
        <f t="shared" si="10"/>
        <v>45000</v>
      </c>
      <c r="O32" s="578"/>
      <c r="P32" s="579"/>
      <c r="Q32" s="548">
        <f t="shared" si="2"/>
        <v>0</v>
      </c>
      <c r="R32" s="546">
        <f t="shared" si="11"/>
        <v>0</v>
      </c>
      <c r="T32" s="545">
        <v>0</v>
      </c>
      <c r="U32" s="548">
        <f t="shared" si="3"/>
        <v>0</v>
      </c>
      <c r="V32" s="551">
        <f t="shared" si="4"/>
        <v>0</v>
      </c>
      <c r="X32" s="722">
        <f t="shared" si="5"/>
        <v>0</v>
      </c>
      <c r="Z32" s="545">
        <f t="shared" si="6"/>
        <v>105</v>
      </c>
      <c r="AA32" s="548">
        <f t="shared" si="7"/>
        <v>2100</v>
      </c>
      <c r="AB32" s="546">
        <f t="shared" si="12"/>
        <v>84457</v>
      </c>
      <c r="AD32" s="566"/>
    </row>
    <row r="33" spans="2:30">
      <c r="B33" s="553" t="s">
        <v>293</v>
      </c>
      <c r="C33" s="554">
        <v>45323</v>
      </c>
      <c r="D33" s="613">
        <f t="shared" si="17"/>
        <v>22</v>
      </c>
      <c r="E33" s="614">
        <f t="shared" si="17"/>
        <v>4</v>
      </c>
      <c r="G33" s="557">
        <f t="shared" si="15"/>
        <v>0</v>
      </c>
      <c r="H33" s="558">
        <f t="shared" si="16"/>
        <v>39457</v>
      </c>
      <c r="J33" s="715">
        <v>7</v>
      </c>
      <c r="K33" s="716">
        <f t="shared" si="0"/>
        <v>105</v>
      </c>
      <c r="L33" s="560">
        <f t="shared" si="1"/>
        <v>2100</v>
      </c>
      <c r="M33" s="558">
        <f t="shared" si="10"/>
        <v>47100</v>
      </c>
      <c r="O33" s="564"/>
      <c r="P33" s="565"/>
      <c r="Q33" s="560">
        <f t="shared" si="2"/>
        <v>0</v>
      </c>
      <c r="R33" s="558">
        <f t="shared" si="11"/>
        <v>0</v>
      </c>
      <c r="T33" s="557">
        <v>0</v>
      </c>
      <c r="U33" s="560">
        <f t="shared" si="3"/>
        <v>0</v>
      </c>
      <c r="V33" s="561">
        <f t="shared" si="4"/>
        <v>0</v>
      </c>
      <c r="X33" s="721">
        <f t="shared" si="5"/>
        <v>0</v>
      </c>
      <c r="Z33" s="557">
        <f t="shared" si="6"/>
        <v>105</v>
      </c>
      <c r="AA33" s="560">
        <f t="shared" si="7"/>
        <v>2100</v>
      </c>
      <c r="AB33" s="558">
        <f t="shared" si="12"/>
        <v>86557</v>
      </c>
      <c r="AD33" s="566"/>
    </row>
    <row r="34" spans="2:30">
      <c r="B34" s="553" t="s">
        <v>294</v>
      </c>
      <c r="C34" s="554">
        <v>45352</v>
      </c>
      <c r="D34" s="613">
        <f t="shared" si="17"/>
        <v>23</v>
      </c>
      <c r="E34" s="614">
        <f t="shared" si="17"/>
        <v>5</v>
      </c>
      <c r="G34" s="557">
        <f t="shared" si="15"/>
        <v>0</v>
      </c>
      <c r="H34" s="558">
        <f t="shared" si="16"/>
        <v>39457</v>
      </c>
      <c r="J34" s="715">
        <v>3</v>
      </c>
      <c r="K34" s="716">
        <f t="shared" si="0"/>
        <v>45</v>
      </c>
      <c r="L34" s="560">
        <f t="shared" si="1"/>
        <v>900</v>
      </c>
      <c r="M34" s="558">
        <f t="shared" si="10"/>
        <v>48000</v>
      </c>
      <c r="O34" s="564"/>
      <c r="P34" s="565"/>
      <c r="Q34" s="560">
        <f t="shared" si="2"/>
        <v>0</v>
      </c>
      <c r="R34" s="558">
        <f t="shared" si="11"/>
        <v>0</v>
      </c>
      <c r="T34" s="557">
        <v>0</v>
      </c>
      <c r="U34" s="560">
        <f t="shared" si="3"/>
        <v>0</v>
      </c>
      <c r="V34" s="561">
        <f t="shared" si="4"/>
        <v>0</v>
      </c>
      <c r="X34" s="721">
        <f t="shared" si="5"/>
        <v>0</v>
      </c>
      <c r="Z34" s="557">
        <f t="shared" si="6"/>
        <v>45</v>
      </c>
      <c r="AA34" s="560">
        <f t="shared" si="7"/>
        <v>900</v>
      </c>
      <c r="AB34" s="558">
        <f t="shared" si="12"/>
        <v>87457</v>
      </c>
      <c r="AD34" s="566"/>
    </row>
    <row r="35" spans="2:30">
      <c r="B35" s="563"/>
      <c r="C35" s="554">
        <v>45383</v>
      </c>
      <c r="D35" s="613">
        <f t="shared" si="17"/>
        <v>24</v>
      </c>
      <c r="E35" s="614">
        <f t="shared" si="17"/>
        <v>6</v>
      </c>
      <c r="G35" s="557">
        <f t="shared" si="15"/>
        <v>0</v>
      </c>
      <c r="H35" s="558">
        <f t="shared" si="16"/>
        <v>39457</v>
      </c>
      <c r="J35" s="715">
        <v>0</v>
      </c>
      <c r="K35" s="716">
        <f t="shared" si="0"/>
        <v>0</v>
      </c>
      <c r="L35" s="560">
        <f t="shared" si="1"/>
        <v>0</v>
      </c>
      <c r="M35" s="558">
        <f t="shared" si="10"/>
        <v>48000</v>
      </c>
      <c r="O35" s="564"/>
      <c r="P35" s="565"/>
      <c r="Q35" s="560">
        <f t="shared" si="2"/>
        <v>0</v>
      </c>
      <c r="R35" s="558">
        <f t="shared" si="11"/>
        <v>0</v>
      </c>
      <c r="T35" s="557">
        <v>0</v>
      </c>
      <c r="U35" s="560">
        <f t="shared" si="3"/>
        <v>0</v>
      </c>
      <c r="V35" s="561">
        <f t="shared" si="4"/>
        <v>0</v>
      </c>
      <c r="X35" s="721">
        <f t="shared" si="5"/>
        <v>0</v>
      </c>
      <c r="Z35" s="557">
        <f t="shared" si="6"/>
        <v>0</v>
      </c>
      <c r="AA35" s="560">
        <f t="shared" si="7"/>
        <v>0</v>
      </c>
      <c r="AB35" s="558">
        <f t="shared" si="12"/>
        <v>87457</v>
      </c>
      <c r="AD35" s="566"/>
    </row>
    <row r="36" spans="2:30">
      <c r="B36" s="563"/>
      <c r="C36" s="554">
        <v>45413</v>
      </c>
      <c r="D36" s="613">
        <f t="shared" si="17"/>
        <v>25</v>
      </c>
      <c r="E36" s="614">
        <f t="shared" si="17"/>
        <v>7</v>
      </c>
      <c r="G36" s="557">
        <f t="shared" si="15"/>
        <v>0</v>
      </c>
      <c r="H36" s="558">
        <f t="shared" si="16"/>
        <v>39457</v>
      </c>
      <c r="J36" s="715">
        <v>0</v>
      </c>
      <c r="K36" s="716">
        <f t="shared" si="0"/>
        <v>0</v>
      </c>
      <c r="L36" s="560">
        <f t="shared" si="1"/>
        <v>0</v>
      </c>
      <c r="M36" s="558">
        <f t="shared" si="10"/>
        <v>48000</v>
      </c>
      <c r="O36" s="564"/>
      <c r="P36" s="565"/>
      <c r="Q36" s="560">
        <f t="shared" si="2"/>
        <v>0</v>
      </c>
      <c r="R36" s="558">
        <f t="shared" si="11"/>
        <v>0</v>
      </c>
      <c r="T36" s="557">
        <v>0</v>
      </c>
      <c r="U36" s="560">
        <f t="shared" si="3"/>
        <v>0</v>
      </c>
      <c r="V36" s="561">
        <f t="shared" si="4"/>
        <v>0</v>
      </c>
      <c r="X36" s="721">
        <f t="shared" si="5"/>
        <v>0</v>
      </c>
      <c r="Z36" s="557">
        <f t="shared" si="6"/>
        <v>0</v>
      </c>
      <c r="AA36" s="560">
        <f t="shared" si="7"/>
        <v>0</v>
      </c>
      <c r="AB36" s="558">
        <f t="shared" si="12"/>
        <v>87457</v>
      </c>
      <c r="AD36" s="566"/>
    </row>
    <row r="37" spans="2:30">
      <c r="B37" s="553"/>
      <c r="C37" s="554">
        <v>45444</v>
      </c>
      <c r="D37" s="613">
        <f t="shared" si="17"/>
        <v>26</v>
      </c>
      <c r="E37" s="614">
        <f t="shared" si="17"/>
        <v>8</v>
      </c>
      <c r="G37" s="557">
        <f t="shared" si="15"/>
        <v>0</v>
      </c>
      <c r="H37" s="558">
        <f t="shared" si="16"/>
        <v>39457</v>
      </c>
      <c r="J37" s="715">
        <v>0</v>
      </c>
      <c r="K37" s="716">
        <f t="shared" si="0"/>
        <v>0</v>
      </c>
      <c r="L37" s="560">
        <f t="shared" si="1"/>
        <v>0</v>
      </c>
      <c r="M37" s="558">
        <f t="shared" si="10"/>
        <v>48000</v>
      </c>
      <c r="O37" s="564"/>
      <c r="P37" s="565"/>
      <c r="Q37" s="560">
        <f t="shared" si="2"/>
        <v>0</v>
      </c>
      <c r="R37" s="558">
        <f t="shared" si="11"/>
        <v>0</v>
      </c>
      <c r="T37" s="557">
        <v>0</v>
      </c>
      <c r="U37" s="560">
        <f t="shared" si="3"/>
        <v>0</v>
      </c>
      <c r="V37" s="561">
        <f t="shared" si="4"/>
        <v>0</v>
      </c>
      <c r="X37" s="721">
        <f t="shared" si="5"/>
        <v>0</v>
      </c>
      <c r="Z37" s="557">
        <f t="shared" si="6"/>
        <v>0</v>
      </c>
      <c r="AA37" s="560">
        <f t="shared" si="7"/>
        <v>0</v>
      </c>
      <c r="AB37" s="558">
        <f t="shared" si="12"/>
        <v>87457</v>
      </c>
      <c r="AD37" s="566"/>
    </row>
    <row r="38" spans="2:30">
      <c r="B38" s="553"/>
      <c r="C38" s="554">
        <v>45474</v>
      </c>
      <c r="D38" s="613">
        <f t="shared" si="17"/>
        <v>27</v>
      </c>
      <c r="E38" s="614">
        <f t="shared" si="17"/>
        <v>9</v>
      </c>
      <c r="G38" s="557">
        <f t="shared" si="15"/>
        <v>0</v>
      </c>
      <c r="H38" s="558">
        <f t="shared" si="16"/>
        <v>39457</v>
      </c>
      <c r="J38" s="715">
        <v>0</v>
      </c>
      <c r="K38" s="716">
        <f t="shared" si="0"/>
        <v>0</v>
      </c>
      <c r="L38" s="560">
        <f t="shared" si="1"/>
        <v>0</v>
      </c>
      <c r="M38" s="558">
        <f t="shared" si="10"/>
        <v>48000</v>
      </c>
      <c r="O38" s="564"/>
      <c r="P38" s="565"/>
      <c r="Q38" s="560">
        <f t="shared" si="2"/>
        <v>0</v>
      </c>
      <c r="R38" s="558">
        <f t="shared" si="11"/>
        <v>0</v>
      </c>
      <c r="T38" s="557">
        <v>0</v>
      </c>
      <c r="U38" s="560">
        <f t="shared" si="3"/>
        <v>0</v>
      </c>
      <c r="V38" s="561">
        <f t="shared" si="4"/>
        <v>0</v>
      </c>
      <c r="X38" s="721">
        <f t="shared" si="5"/>
        <v>0</v>
      </c>
      <c r="Z38" s="557">
        <f t="shared" si="6"/>
        <v>0</v>
      </c>
      <c r="AA38" s="560">
        <f t="shared" si="7"/>
        <v>0</v>
      </c>
      <c r="AB38" s="558">
        <f t="shared" si="12"/>
        <v>87457</v>
      </c>
      <c r="AD38" s="566"/>
    </row>
    <row r="39" spans="2:30">
      <c r="B39" s="553"/>
      <c r="C39" s="554">
        <v>45505</v>
      </c>
      <c r="D39" s="613">
        <f t="shared" si="17"/>
        <v>28</v>
      </c>
      <c r="E39" s="614">
        <f t="shared" si="17"/>
        <v>10</v>
      </c>
      <c r="G39" s="557">
        <f t="shared" si="15"/>
        <v>0</v>
      </c>
      <c r="H39" s="558">
        <f t="shared" si="16"/>
        <v>39457</v>
      </c>
      <c r="J39" s="715">
        <v>0</v>
      </c>
      <c r="K39" s="716">
        <f t="shared" si="0"/>
        <v>0</v>
      </c>
      <c r="L39" s="560">
        <f t="shared" si="1"/>
        <v>0</v>
      </c>
      <c r="M39" s="558">
        <f t="shared" si="10"/>
        <v>48000</v>
      </c>
      <c r="O39" s="564"/>
      <c r="P39" s="565"/>
      <c r="Q39" s="560">
        <f t="shared" si="2"/>
        <v>0</v>
      </c>
      <c r="R39" s="558">
        <f t="shared" si="11"/>
        <v>0</v>
      </c>
      <c r="T39" s="557">
        <v>0</v>
      </c>
      <c r="U39" s="560">
        <f t="shared" si="3"/>
        <v>0</v>
      </c>
      <c r="V39" s="561">
        <f t="shared" si="4"/>
        <v>0</v>
      </c>
      <c r="X39" s="721">
        <f t="shared" si="5"/>
        <v>0</v>
      </c>
      <c r="Z39" s="557">
        <f t="shared" si="6"/>
        <v>0</v>
      </c>
      <c r="AA39" s="560">
        <f t="shared" si="7"/>
        <v>0</v>
      </c>
      <c r="AB39" s="558">
        <f t="shared" si="12"/>
        <v>87457</v>
      </c>
      <c r="AD39" s="566"/>
    </row>
    <row r="40" spans="2:30">
      <c r="B40" s="563"/>
      <c r="C40" s="554">
        <v>45536</v>
      </c>
      <c r="D40" s="613">
        <f t="shared" si="17"/>
        <v>29</v>
      </c>
      <c r="E40" s="614">
        <f t="shared" si="17"/>
        <v>11</v>
      </c>
      <c r="G40" s="557">
        <f t="shared" si="15"/>
        <v>0</v>
      </c>
      <c r="H40" s="558">
        <f t="shared" si="16"/>
        <v>39457</v>
      </c>
      <c r="J40" s="715">
        <v>0</v>
      </c>
      <c r="K40" s="716">
        <f t="shared" si="0"/>
        <v>0</v>
      </c>
      <c r="L40" s="560">
        <f t="shared" si="1"/>
        <v>0</v>
      </c>
      <c r="M40" s="558">
        <f t="shared" si="10"/>
        <v>48000</v>
      </c>
      <c r="O40" s="564"/>
      <c r="P40" s="565"/>
      <c r="Q40" s="560">
        <f t="shared" si="2"/>
        <v>0</v>
      </c>
      <c r="R40" s="558">
        <f t="shared" si="11"/>
        <v>0</v>
      </c>
      <c r="T40" s="564"/>
      <c r="U40" s="560">
        <f t="shared" si="3"/>
        <v>0</v>
      </c>
      <c r="V40" s="561">
        <f t="shared" si="4"/>
        <v>0</v>
      </c>
      <c r="X40" s="721">
        <f t="shared" si="5"/>
        <v>0</v>
      </c>
      <c r="Z40" s="557">
        <f t="shared" si="6"/>
        <v>0</v>
      </c>
      <c r="AA40" s="560">
        <f t="shared" si="7"/>
        <v>0</v>
      </c>
      <c r="AB40" s="558">
        <f t="shared" si="12"/>
        <v>87457</v>
      </c>
      <c r="AD40" s="566"/>
    </row>
    <row r="41" spans="2:30">
      <c r="B41" s="563"/>
      <c r="C41" s="554">
        <v>45566</v>
      </c>
      <c r="D41" s="613">
        <f t="shared" si="17"/>
        <v>30</v>
      </c>
      <c r="E41" s="614">
        <f t="shared" si="17"/>
        <v>12</v>
      </c>
      <c r="G41" s="557">
        <f t="shared" si="15"/>
        <v>0</v>
      </c>
      <c r="H41" s="558">
        <f t="shared" si="16"/>
        <v>39457</v>
      </c>
      <c r="J41" s="715">
        <v>0</v>
      </c>
      <c r="K41" s="716">
        <f t="shared" si="0"/>
        <v>0</v>
      </c>
      <c r="L41" s="560">
        <f t="shared" si="1"/>
        <v>0</v>
      </c>
      <c r="M41" s="558">
        <f t="shared" si="10"/>
        <v>48000</v>
      </c>
      <c r="O41" s="564"/>
      <c r="P41" s="565"/>
      <c r="Q41" s="560">
        <f t="shared" si="2"/>
        <v>0</v>
      </c>
      <c r="R41" s="558">
        <f t="shared" si="11"/>
        <v>0</v>
      </c>
      <c r="T41" s="564"/>
      <c r="U41" s="560">
        <f t="shared" si="3"/>
        <v>0</v>
      </c>
      <c r="V41" s="561">
        <f t="shared" si="4"/>
        <v>0</v>
      </c>
      <c r="X41" s="721">
        <f t="shared" si="5"/>
        <v>0</v>
      </c>
      <c r="Z41" s="557">
        <f t="shared" si="6"/>
        <v>0</v>
      </c>
      <c r="AA41" s="560">
        <f t="shared" si="7"/>
        <v>0</v>
      </c>
      <c r="AB41" s="558">
        <f t="shared" si="12"/>
        <v>87457</v>
      </c>
      <c r="AD41" s="566"/>
    </row>
    <row r="42" spans="2:30">
      <c r="B42" s="553"/>
      <c r="C42" s="554">
        <v>45597</v>
      </c>
      <c r="D42" s="613">
        <f t="shared" si="17"/>
        <v>31</v>
      </c>
      <c r="E42" s="614">
        <f t="shared" si="17"/>
        <v>13</v>
      </c>
      <c r="G42" s="557">
        <f t="shared" si="15"/>
        <v>0</v>
      </c>
      <c r="H42" s="558">
        <f t="shared" si="16"/>
        <v>39457</v>
      </c>
      <c r="J42" s="715">
        <v>0</v>
      </c>
      <c r="K42" s="716">
        <f t="shared" si="0"/>
        <v>0</v>
      </c>
      <c r="L42" s="560">
        <f t="shared" si="1"/>
        <v>0</v>
      </c>
      <c r="M42" s="558">
        <f t="shared" si="10"/>
        <v>48000</v>
      </c>
      <c r="O42" s="564"/>
      <c r="P42" s="565"/>
      <c r="Q42" s="560">
        <f t="shared" si="2"/>
        <v>0</v>
      </c>
      <c r="R42" s="558">
        <f t="shared" si="11"/>
        <v>0</v>
      </c>
      <c r="T42" s="564"/>
      <c r="U42" s="560">
        <f t="shared" si="3"/>
        <v>0</v>
      </c>
      <c r="V42" s="561">
        <f t="shared" si="4"/>
        <v>0</v>
      </c>
      <c r="X42" s="721">
        <f t="shared" si="5"/>
        <v>0</v>
      </c>
      <c r="Z42" s="557">
        <f t="shared" si="6"/>
        <v>0</v>
      </c>
      <c r="AA42" s="560">
        <f t="shared" si="7"/>
        <v>0</v>
      </c>
      <c r="AB42" s="558">
        <f t="shared" si="12"/>
        <v>87457</v>
      </c>
      <c r="AD42" s="566"/>
    </row>
    <row r="43" spans="2:30" ht="15" thickBot="1">
      <c r="B43" s="567"/>
      <c r="C43" s="568">
        <v>45627</v>
      </c>
      <c r="D43" s="615">
        <f t="shared" si="17"/>
        <v>32</v>
      </c>
      <c r="E43" s="616">
        <f t="shared" si="17"/>
        <v>14</v>
      </c>
      <c r="G43" s="569">
        <f t="shared" si="15"/>
        <v>0</v>
      </c>
      <c r="H43" s="570">
        <f t="shared" si="16"/>
        <v>39457</v>
      </c>
      <c r="J43" s="717">
        <v>0</v>
      </c>
      <c r="K43" s="718">
        <f t="shared" si="0"/>
        <v>0</v>
      </c>
      <c r="L43" s="571">
        <f t="shared" si="1"/>
        <v>0</v>
      </c>
      <c r="M43" s="570">
        <f t="shared" si="10"/>
        <v>48000</v>
      </c>
      <c r="O43" s="572"/>
      <c r="P43" s="573"/>
      <c r="Q43" s="571">
        <f t="shared" si="2"/>
        <v>0</v>
      </c>
      <c r="R43" s="570">
        <f t="shared" si="11"/>
        <v>0</v>
      </c>
      <c r="T43" s="572"/>
      <c r="U43" s="571">
        <f t="shared" si="3"/>
        <v>0</v>
      </c>
      <c r="V43" s="574">
        <f t="shared" si="4"/>
        <v>0</v>
      </c>
      <c r="X43" s="575">
        <f t="shared" si="5"/>
        <v>0</v>
      </c>
      <c r="Z43" s="569">
        <f t="shared" si="6"/>
        <v>0</v>
      </c>
      <c r="AA43" s="571">
        <f t="shared" si="7"/>
        <v>0</v>
      </c>
      <c r="AB43" s="570">
        <f t="shared" si="12"/>
        <v>87457</v>
      </c>
      <c r="AD43" s="575">
        <f>AB43-AB31</f>
        <v>5100</v>
      </c>
    </row>
    <row r="44" spans="2:30">
      <c r="B44" s="576" t="s">
        <v>292</v>
      </c>
      <c r="C44" s="577">
        <v>45658</v>
      </c>
      <c r="D44" s="617">
        <f t="shared" si="17"/>
        <v>33</v>
      </c>
      <c r="E44" s="618">
        <f t="shared" si="17"/>
        <v>15</v>
      </c>
      <c r="G44" s="545">
        <f t="shared" si="15"/>
        <v>0</v>
      </c>
      <c r="H44" s="546">
        <f t="shared" si="16"/>
        <v>39457</v>
      </c>
      <c r="J44" s="713">
        <v>0</v>
      </c>
      <c r="K44" s="714">
        <f t="shared" ref="K44:K75" si="18">J44*$J$4</f>
        <v>0</v>
      </c>
      <c r="L44" s="548">
        <f t="shared" si="1"/>
        <v>0</v>
      </c>
      <c r="M44" s="546">
        <f t="shared" si="10"/>
        <v>48000</v>
      </c>
      <c r="O44" s="578"/>
      <c r="P44" s="579"/>
      <c r="Q44" s="548">
        <f t="shared" si="2"/>
        <v>0</v>
      </c>
      <c r="R44" s="546">
        <f t="shared" si="11"/>
        <v>0</v>
      </c>
      <c r="T44" s="578"/>
      <c r="U44" s="548">
        <f t="shared" si="3"/>
        <v>0</v>
      </c>
      <c r="V44" s="551">
        <f t="shared" si="4"/>
        <v>0</v>
      </c>
      <c r="X44" s="722">
        <f t="shared" si="5"/>
        <v>0</v>
      </c>
      <c r="Z44" s="545">
        <f t="shared" si="6"/>
        <v>0</v>
      </c>
      <c r="AA44" s="548">
        <f t="shared" si="7"/>
        <v>0</v>
      </c>
      <c r="AB44" s="546">
        <f t="shared" si="12"/>
        <v>87457</v>
      </c>
      <c r="AD44" s="566"/>
    </row>
    <row r="45" spans="2:30">
      <c r="B45" s="553" t="s">
        <v>293</v>
      </c>
      <c r="C45" s="554">
        <v>45689</v>
      </c>
      <c r="D45" s="613">
        <f t="shared" si="17"/>
        <v>34</v>
      </c>
      <c r="E45" s="614">
        <f t="shared" si="17"/>
        <v>16</v>
      </c>
      <c r="G45" s="557">
        <f t="shared" si="15"/>
        <v>0</v>
      </c>
      <c r="H45" s="558">
        <f t="shared" si="16"/>
        <v>39457</v>
      </c>
      <c r="J45" s="715">
        <v>0</v>
      </c>
      <c r="K45" s="716">
        <f t="shared" si="18"/>
        <v>0</v>
      </c>
      <c r="L45" s="560">
        <f t="shared" si="1"/>
        <v>0</v>
      </c>
      <c r="M45" s="558">
        <f t="shared" si="10"/>
        <v>48000</v>
      </c>
      <c r="O45" s="564"/>
      <c r="P45" s="565"/>
      <c r="Q45" s="560">
        <f t="shared" si="2"/>
        <v>0</v>
      </c>
      <c r="R45" s="558">
        <f t="shared" si="11"/>
        <v>0</v>
      </c>
      <c r="T45" s="564"/>
      <c r="U45" s="560">
        <f t="shared" si="3"/>
        <v>0</v>
      </c>
      <c r="V45" s="561">
        <f t="shared" si="4"/>
        <v>0</v>
      </c>
      <c r="X45" s="721">
        <f t="shared" si="5"/>
        <v>0</v>
      </c>
      <c r="Z45" s="557">
        <f t="shared" si="6"/>
        <v>0</v>
      </c>
      <c r="AA45" s="560">
        <f t="shared" si="7"/>
        <v>0</v>
      </c>
      <c r="AB45" s="558">
        <f t="shared" si="12"/>
        <v>87457</v>
      </c>
      <c r="AD45" s="566"/>
    </row>
    <row r="46" spans="2:30">
      <c r="B46" s="553" t="s">
        <v>294</v>
      </c>
      <c r="C46" s="554">
        <v>45717</v>
      </c>
      <c r="D46" s="613">
        <f t="shared" si="17"/>
        <v>35</v>
      </c>
      <c r="E46" s="614">
        <f t="shared" si="17"/>
        <v>17</v>
      </c>
      <c r="G46" s="557">
        <f t="shared" si="15"/>
        <v>0</v>
      </c>
      <c r="H46" s="558">
        <f t="shared" si="16"/>
        <v>39457</v>
      </c>
      <c r="J46" s="715">
        <v>0</v>
      </c>
      <c r="K46" s="716">
        <f t="shared" si="18"/>
        <v>0</v>
      </c>
      <c r="L46" s="560">
        <f t="shared" si="1"/>
        <v>0</v>
      </c>
      <c r="M46" s="558">
        <f t="shared" si="10"/>
        <v>48000</v>
      </c>
      <c r="O46" s="564"/>
      <c r="P46" s="565"/>
      <c r="Q46" s="560">
        <f t="shared" si="2"/>
        <v>0</v>
      </c>
      <c r="R46" s="558">
        <f t="shared" si="11"/>
        <v>0</v>
      </c>
      <c r="T46" s="564"/>
      <c r="U46" s="560">
        <f t="shared" si="3"/>
        <v>0</v>
      </c>
      <c r="V46" s="561">
        <f t="shared" si="4"/>
        <v>0</v>
      </c>
      <c r="X46" s="721">
        <f t="shared" si="5"/>
        <v>0</v>
      </c>
      <c r="Z46" s="557">
        <f t="shared" si="6"/>
        <v>0</v>
      </c>
      <c r="AA46" s="560">
        <f t="shared" si="7"/>
        <v>0</v>
      </c>
      <c r="AB46" s="558">
        <f t="shared" si="12"/>
        <v>87457</v>
      </c>
      <c r="AD46" s="566"/>
    </row>
    <row r="47" spans="2:30">
      <c r="B47" s="563"/>
      <c r="C47" s="554">
        <v>45748</v>
      </c>
      <c r="D47" s="613">
        <f t="shared" ref="D47:E62" si="19">1+D46</f>
        <v>36</v>
      </c>
      <c r="E47" s="614">
        <f t="shared" si="19"/>
        <v>18</v>
      </c>
      <c r="G47" s="557">
        <f t="shared" si="15"/>
        <v>0</v>
      </c>
      <c r="H47" s="558">
        <f t="shared" si="16"/>
        <v>39457</v>
      </c>
      <c r="J47" s="715">
        <v>0</v>
      </c>
      <c r="K47" s="716">
        <f t="shared" si="18"/>
        <v>0</v>
      </c>
      <c r="L47" s="560">
        <f t="shared" si="1"/>
        <v>0</v>
      </c>
      <c r="M47" s="558">
        <f t="shared" si="10"/>
        <v>48000</v>
      </c>
      <c r="O47" s="564"/>
      <c r="P47" s="565"/>
      <c r="Q47" s="560">
        <f t="shared" si="2"/>
        <v>0</v>
      </c>
      <c r="R47" s="558">
        <f t="shared" si="11"/>
        <v>0</v>
      </c>
      <c r="T47" s="564"/>
      <c r="U47" s="560">
        <f t="shared" si="3"/>
        <v>0</v>
      </c>
      <c r="V47" s="561">
        <f t="shared" si="4"/>
        <v>0</v>
      </c>
      <c r="X47" s="721">
        <f t="shared" si="5"/>
        <v>0</v>
      </c>
      <c r="Z47" s="557">
        <f t="shared" si="6"/>
        <v>0</v>
      </c>
      <c r="AA47" s="560">
        <f t="shared" si="7"/>
        <v>0</v>
      </c>
      <c r="AB47" s="558">
        <f t="shared" si="12"/>
        <v>87457</v>
      </c>
      <c r="AD47" s="566"/>
    </row>
    <row r="48" spans="2:30">
      <c r="B48" s="563"/>
      <c r="C48" s="554">
        <v>45778</v>
      </c>
      <c r="D48" s="613">
        <f t="shared" si="19"/>
        <v>37</v>
      </c>
      <c r="E48" s="614">
        <f t="shared" si="19"/>
        <v>19</v>
      </c>
      <c r="G48" s="557">
        <f t="shared" si="15"/>
        <v>0</v>
      </c>
      <c r="H48" s="558">
        <f t="shared" si="16"/>
        <v>39457</v>
      </c>
      <c r="J48" s="715">
        <v>0</v>
      </c>
      <c r="K48" s="716">
        <f t="shared" si="18"/>
        <v>0</v>
      </c>
      <c r="L48" s="560">
        <f t="shared" si="1"/>
        <v>0</v>
      </c>
      <c r="M48" s="558">
        <f t="shared" si="10"/>
        <v>48000</v>
      </c>
      <c r="O48" s="564"/>
      <c r="P48" s="565"/>
      <c r="Q48" s="560">
        <f t="shared" si="2"/>
        <v>0</v>
      </c>
      <c r="R48" s="558">
        <f t="shared" si="11"/>
        <v>0</v>
      </c>
      <c r="T48" s="564"/>
      <c r="U48" s="560">
        <f t="shared" si="3"/>
        <v>0</v>
      </c>
      <c r="V48" s="561">
        <f t="shared" si="4"/>
        <v>0</v>
      </c>
      <c r="X48" s="721">
        <f t="shared" si="5"/>
        <v>0</v>
      </c>
      <c r="Z48" s="557">
        <f t="shared" si="6"/>
        <v>0</v>
      </c>
      <c r="AA48" s="560">
        <f t="shared" si="7"/>
        <v>0</v>
      </c>
      <c r="AB48" s="558">
        <f t="shared" si="12"/>
        <v>87457</v>
      </c>
      <c r="AD48" s="566"/>
    </row>
    <row r="49" spans="2:30">
      <c r="B49" s="553"/>
      <c r="C49" s="554">
        <v>45809</v>
      </c>
      <c r="D49" s="613">
        <f t="shared" si="19"/>
        <v>38</v>
      </c>
      <c r="E49" s="614">
        <f t="shared" si="19"/>
        <v>20</v>
      </c>
      <c r="G49" s="557">
        <f t="shared" si="15"/>
        <v>0</v>
      </c>
      <c r="H49" s="558">
        <f t="shared" si="16"/>
        <v>39457</v>
      </c>
      <c r="J49" s="715">
        <v>0</v>
      </c>
      <c r="K49" s="716">
        <f t="shared" si="18"/>
        <v>0</v>
      </c>
      <c r="L49" s="560">
        <f t="shared" si="1"/>
        <v>0</v>
      </c>
      <c r="M49" s="558">
        <f t="shared" si="10"/>
        <v>48000</v>
      </c>
      <c r="O49" s="564"/>
      <c r="P49" s="565"/>
      <c r="Q49" s="560">
        <f t="shared" si="2"/>
        <v>0</v>
      </c>
      <c r="R49" s="558">
        <f t="shared" si="11"/>
        <v>0</v>
      </c>
      <c r="T49" s="564"/>
      <c r="U49" s="560">
        <f t="shared" si="3"/>
        <v>0</v>
      </c>
      <c r="V49" s="561">
        <f t="shared" si="4"/>
        <v>0</v>
      </c>
      <c r="X49" s="721">
        <f t="shared" si="5"/>
        <v>0</v>
      </c>
      <c r="Z49" s="557">
        <f t="shared" si="6"/>
        <v>0</v>
      </c>
      <c r="AA49" s="560">
        <f t="shared" si="7"/>
        <v>0</v>
      </c>
      <c r="AB49" s="558">
        <f t="shared" si="12"/>
        <v>87457</v>
      </c>
      <c r="AD49" s="566"/>
    </row>
    <row r="50" spans="2:30">
      <c r="B50" s="553"/>
      <c r="C50" s="554">
        <v>45839</v>
      </c>
      <c r="D50" s="613">
        <f t="shared" si="19"/>
        <v>39</v>
      </c>
      <c r="E50" s="614">
        <f t="shared" si="19"/>
        <v>21</v>
      </c>
      <c r="G50" s="557">
        <f t="shared" si="15"/>
        <v>0</v>
      </c>
      <c r="H50" s="558">
        <f t="shared" si="16"/>
        <v>39457</v>
      </c>
      <c r="J50" s="715">
        <v>0</v>
      </c>
      <c r="K50" s="716">
        <f t="shared" si="18"/>
        <v>0</v>
      </c>
      <c r="L50" s="560">
        <f t="shared" si="1"/>
        <v>0</v>
      </c>
      <c r="M50" s="558">
        <f t="shared" si="10"/>
        <v>48000</v>
      </c>
      <c r="O50" s="564"/>
      <c r="P50" s="565"/>
      <c r="Q50" s="560">
        <f t="shared" si="2"/>
        <v>0</v>
      </c>
      <c r="R50" s="558">
        <f t="shared" si="11"/>
        <v>0</v>
      </c>
      <c r="T50" s="564"/>
      <c r="U50" s="560">
        <f t="shared" si="3"/>
        <v>0</v>
      </c>
      <c r="V50" s="561">
        <f t="shared" si="4"/>
        <v>0</v>
      </c>
      <c r="X50" s="721">
        <f t="shared" si="5"/>
        <v>0</v>
      </c>
      <c r="Z50" s="557">
        <f t="shared" si="6"/>
        <v>0</v>
      </c>
      <c r="AA50" s="560">
        <f t="shared" si="7"/>
        <v>0</v>
      </c>
      <c r="AB50" s="558">
        <f t="shared" si="12"/>
        <v>87457</v>
      </c>
      <c r="AD50" s="566"/>
    </row>
    <row r="51" spans="2:30">
      <c r="B51" s="553"/>
      <c r="C51" s="554">
        <v>45870</v>
      </c>
      <c r="D51" s="613">
        <f t="shared" si="19"/>
        <v>40</v>
      </c>
      <c r="E51" s="614">
        <f t="shared" si="19"/>
        <v>22</v>
      </c>
      <c r="G51" s="557">
        <f t="shared" si="15"/>
        <v>0</v>
      </c>
      <c r="H51" s="558">
        <f t="shared" si="16"/>
        <v>39457</v>
      </c>
      <c r="J51" s="715">
        <v>0</v>
      </c>
      <c r="K51" s="716">
        <f t="shared" si="18"/>
        <v>0</v>
      </c>
      <c r="L51" s="560">
        <f t="shared" si="1"/>
        <v>0</v>
      </c>
      <c r="M51" s="558">
        <f t="shared" si="10"/>
        <v>48000</v>
      </c>
      <c r="O51" s="564"/>
      <c r="P51" s="565"/>
      <c r="Q51" s="560">
        <f t="shared" si="2"/>
        <v>0</v>
      </c>
      <c r="R51" s="558">
        <f t="shared" si="11"/>
        <v>0</v>
      </c>
      <c r="T51" s="564"/>
      <c r="U51" s="560">
        <f t="shared" si="3"/>
        <v>0</v>
      </c>
      <c r="V51" s="561">
        <f t="shared" si="4"/>
        <v>0</v>
      </c>
      <c r="X51" s="721">
        <f t="shared" si="5"/>
        <v>0</v>
      </c>
      <c r="Z51" s="557">
        <f t="shared" si="6"/>
        <v>0</v>
      </c>
      <c r="AA51" s="560">
        <f t="shared" si="7"/>
        <v>0</v>
      </c>
      <c r="AB51" s="558">
        <f t="shared" si="12"/>
        <v>87457</v>
      </c>
      <c r="AD51" s="566"/>
    </row>
    <row r="52" spans="2:30">
      <c r="B52" s="563"/>
      <c r="C52" s="554">
        <v>45901</v>
      </c>
      <c r="D52" s="613">
        <f t="shared" si="19"/>
        <v>41</v>
      </c>
      <c r="E52" s="614">
        <f t="shared" si="19"/>
        <v>23</v>
      </c>
      <c r="G52" s="557">
        <f t="shared" si="15"/>
        <v>0</v>
      </c>
      <c r="H52" s="558">
        <f t="shared" si="16"/>
        <v>39457</v>
      </c>
      <c r="J52" s="715">
        <v>0</v>
      </c>
      <c r="K52" s="716">
        <f t="shared" si="18"/>
        <v>0</v>
      </c>
      <c r="L52" s="560">
        <f t="shared" si="1"/>
        <v>0</v>
      </c>
      <c r="M52" s="558">
        <f t="shared" si="10"/>
        <v>48000</v>
      </c>
      <c r="O52" s="564"/>
      <c r="P52" s="565"/>
      <c r="Q52" s="560">
        <f t="shared" si="2"/>
        <v>0</v>
      </c>
      <c r="R52" s="558">
        <f t="shared" si="11"/>
        <v>0</v>
      </c>
      <c r="T52" s="564"/>
      <c r="U52" s="560">
        <f t="shared" si="3"/>
        <v>0</v>
      </c>
      <c r="V52" s="561">
        <f t="shared" si="4"/>
        <v>0</v>
      </c>
      <c r="X52" s="721">
        <f t="shared" si="5"/>
        <v>0</v>
      </c>
      <c r="Z52" s="557">
        <f t="shared" si="6"/>
        <v>0</v>
      </c>
      <c r="AA52" s="560">
        <f t="shared" si="7"/>
        <v>0</v>
      </c>
      <c r="AB52" s="558">
        <f t="shared" si="12"/>
        <v>87457</v>
      </c>
      <c r="AD52" s="580"/>
    </row>
    <row r="53" spans="2:30">
      <c r="B53" s="563"/>
      <c r="C53" s="554">
        <v>45931</v>
      </c>
      <c r="D53" s="613">
        <f t="shared" si="19"/>
        <v>42</v>
      </c>
      <c r="E53" s="614">
        <f t="shared" si="19"/>
        <v>24</v>
      </c>
      <c r="G53" s="557">
        <f t="shared" si="15"/>
        <v>0</v>
      </c>
      <c r="H53" s="558">
        <f t="shared" si="16"/>
        <v>39457</v>
      </c>
      <c r="J53" s="715">
        <v>0</v>
      </c>
      <c r="K53" s="716">
        <f t="shared" si="18"/>
        <v>0</v>
      </c>
      <c r="L53" s="560">
        <f t="shared" si="1"/>
        <v>0</v>
      </c>
      <c r="M53" s="558">
        <f t="shared" si="10"/>
        <v>48000</v>
      </c>
      <c r="O53" s="564"/>
      <c r="P53" s="565"/>
      <c r="Q53" s="560">
        <f t="shared" si="2"/>
        <v>0</v>
      </c>
      <c r="R53" s="558">
        <f t="shared" si="11"/>
        <v>0</v>
      </c>
      <c r="T53" s="564"/>
      <c r="U53" s="560">
        <f t="shared" si="3"/>
        <v>0</v>
      </c>
      <c r="V53" s="561">
        <f t="shared" si="4"/>
        <v>0</v>
      </c>
      <c r="X53" s="721">
        <f t="shared" si="5"/>
        <v>0</v>
      </c>
      <c r="Z53" s="557">
        <f t="shared" si="6"/>
        <v>0</v>
      </c>
      <c r="AA53" s="560">
        <f t="shared" si="7"/>
        <v>0</v>
      </c>
      <c r="AB53" s="558">
        <f t="shared" si="12"/>
        <v>87457</v>
      </c>
      <c r="AD53" s="580"/>
    </row>
    <row r="54" spans="2:30">
      <c r="B54" s="553"/>
      <c r="C54" s="554">
        <v>45962</v>
      </c>
      <c r="D54" s="613">
        <f t="shared" si="19"/>
        <v>43</v>
      </c>
      <c r="E54" s="614">
        <f t="shared" si="19"/>
        <v>25</v>
      </c>
      <c r="G54" s="557">
        <f t="shared" si="15"/>
        <v>0</v>
      </c>
      <c r="H54" s="558">
        <f t="shared" si="16"/>
        <v>39457</v>
      </c>
      <c r="J54" s="715">
        <v>0</v>
      </c>
      <c r="K54" s="716">
        <f t="shared" si="18"/>
        <v>0</v>
      </c>
      <c r="L54" s="560">
        <f t="shared" si="1"/>
        <v>0</v>
      </c>
      <c r="M54" s="558">
        <f t="shared" si="10"/>
        <v>48000</v>
      </c>
      <c r="O54" s="564"/>
      <c r="P54" s="565"/>
      <c r="Q54" s="560">
        <f t="shared" si="2"/>
        <v>0</v>
      </c>
      <c r="R54" s="558">
        <f t="shared" si="11"/>
        <v>0</v>
      </c>
      <c r="T54" s="564"/>
      <c r="U54" s="560">
        <f t="shared" si="3"/>
        <v>0</v>
      </c>
      <c r="V54" s="561">
        <f t="shared" si="4"/>
        <v>0</v>
      </c>
      <c r="X54" s="721">
        <f t="shared" si="5"/>
        <v>0</v>
      </c>
      <c r="Z54" s="557">
        <f t="shared" si="6"/>
        <v>0</v>
      </c>
      <c r="AA54" s="560">
        <f t="shared" si="7"/>
        <v>0</v>
      </c>
      <c r="AB54" s="558">
        <f t="shared" si="12"/>
        <v>87457</v>
      </c>
      <c r="AD54" s="566"/>
    </row>
    <row r="55" spans="2:30" ht="15" thickBot="1">
      <c r="B55" s="567"/>
      <c r="C55" s="568">
        <v>45992</v>
      </c>
      <c r="D55" s="615">
        <f t="shared" si="19"/>
        <v>44</v>
      </c>
      <c r="E55" s="616">
        <f t="shared" si="19"/>
        <v>26</v>
      </c>
      <c r="G55" s="569">
        <f t="shared" si="15"/>
        <v>0</v>
      </c>
      <c r="H55" s="570">
        <f t="shared" si="16"/>
        <v>39457</v>
      </c>
      <c r="J55" s="717">
        <v>0</v>
      </c>
      <c r="K55" s="718">
        <f t="shared" si="18"/>
        <v>0</v>
      </c>
      <c r="L55" s="571">
        <f t="shared" si="1"/>
        <v>0</v>
      </c>
      <c r="M55" s="570">
        <f t="shared" si="10"/>
        <v>48000</v>
      </c>
      <c r="O55" s="572"/>
      <c r="P55" s="573"/>
      <c r="Q55" s="571">
        <f t="shared" si="2"/>
        <v>0</v>
      </c>
      <c r="R55" s="570">
        <f t="shared" si="11"/>
        <v>0</v>
      </c>
      <c r="T55" s="572"/>
      <c r="U55" s="571">
        <f t="shared" si="3"/>
        <v>0</v>
      </c>
      <c r="V55" s="574">
        <f t="shared" si="4"/>
        <v>0</v>
      </c>
      <c r="X55" s="575">
        <f t="shared" si="5"/>
        <v>0</v>
      </c>
      <c r="Z55" s="569">
        <f t="shared" si="6"/>
        <v>0</v>
      </c>
      <c r="AA55" s="571">
        <f t="shared" si="7"/>
        <v>0</v>
      </c>
      <c r="AB55" s="570">
        <f t="shared" si="12"/>
        <v>87457</v>
      </c>
      <c r="AD55" s="575">
        <f>AB55-AB43</f>
        <v>0</v>
      </c>
    </row>
    <row r="56" spans="2:30">
      <c r="B56" s="576" t="s">
        <v>292</v>
      </c>
      <c r="C56" s="577">
        <v>46023</v>
      </c>
      <c r="D56" s="617">
        <f t="shared" si="19"/>
        <v>45</v>
      </c>
      <c r="E56" s="750">
        <f t="shared" si="19"/>
        <v>27</v>
      </c>
      <c r="F56" s="732"/>
      <c r="G56" s="549">
        <f t="shared" si="15"/>
        <v>0</v>
      </c>
      <c r="H56" s="733">
        <f t="shared" si="16"/>
        <v>39457</v>
      </c>
      <c r="J56" s="734">
        <v>0</v>
      </c>
      <c r="K56" s="735">
        <f t="shared" si="18"/>
        <v>0</v>
      </c>
      <c r="L56" s="550">
        <f t="shared" si="1"/>
        <v>0</v>
      </c>
      <c r="M56" s="733">
        <f t="shared" si="10"/>
        <v>48000</v>
      </c>
      <c r="O56" s="736"/>
      <c r="P56" s="737"/>
      <c r="Q56" s="550">
        <f t="shared" si="2"/>
        <v>0</v>
      </c>
      <c r="R56" s="733">
        <f t="shared" si="11"/>
        <v>0</v>
      </c>
      <c r="T56" s="736"/>
      <c r="U56" s="550">
        <f t="shared" si="3"/>
        <v>0</v>
      </c>
      <c r="V56" s="738">
        <f t="shared" si="4"/>
        <v>0</v>
      </c>
      <c r="X56" s="720">
        <f t="shared" si="5"/>
        <v>0</v>
      </c>
      <c r="Z56" s="549">
        <f t="shared" si="6"/>
        <v>0</v>
      </c>
      <c r="AA56" s="550">
        <f t="shared" si="7"/>
        <v>0</v>
      </c>
      <c r="AB56" s="733">
        <f t="shared" si="12"/>
        <v>87457</v>
      </c>
      <c r="AD56" s="580"/>
    </row>
    <row r="57" spans="2:30">
      <c r="B57" s="553" t="s">
        <v>293</v>
      </c>
      <c r="C57" s="554">
        <v>46054</v>
      </c>
      <c r="D57" s="613">
        <f t="shared" si="19"/>
        <v>46</v>
      </c>
      <c r="E57" s="618">
        <f t="shared" si="19"/>
        <v>28</v>
      </c>
      <c r="F57" s="732"/>
      <c r="G57" s="545">
        <f t="shared" si="15"/>
        <v>0</v>
      </c>
      <c r="H57" s="546">
        <f t="shared" si="16"/>
        <v>39457</v>
      </c>
      <c r="J57" s="713">
        <v>0</v>
      </c>
      <c r="K57" s="714">
        <f t="shared" si="18"/>
        <v>0</v>
      </c>
      <c r="L57" s="548">
        <f t="shared" si="1"/>
        <v>0</v>
      </c>
      <c r="M57" s="546">
        <f t="shared" si="10"/>
        <v>48000</v>
      </c>
      <c r="O57" s="578"/>
      <c r="P57" s="579"/>
      <c r="Q57" s="548">
        <f t="shared" si="2"/>
        <v>0</v>
      </c>
      <c r="R57" s="546">
        <f t="shared" si="11"/>
        <v>0</v>
      </c>
      <c r="T57" s="564"/>
      <c r="U57" s="560">
        <f t="shared" si="3"/>
        <v>0</v>
      </c>
      <c r="V57" s="561">
        <f t="shared" si="4"/>
        <v>0</v>
      </c>
      <c r="X57" s="721">
        <f t="shared" si="5"/>
        <v>0</v>
      </c>
      <c r="Z57" s="545">
        <f t="shared" si="6"/>
        <v>0</v>
      </c>
      <c r="AA57" s="548">
        <f t="shared" si="7"/>
        <v>0</v>
      </c>
      <c r="AB57" s="546">
        <f t="shared" si="12"/>
        <v>87457</v>
      </c>
      <c r="AD57" s="580"/>
    </row>
    <row r="58" spans="2:30">
      <c r="B58" s="553" t="s">
        <v>294</v>
      </c>
      <c r="C58" s="554">
        <v>46082</v>
      </c>
      <c r="D58" s="613">
        <f t="shared" si="19"/>
        <v>47</v>
      </c>
      <c r="E58" s="614">
        <f t="shared" si="19"/>
        <v>29</v>
      </c>
      <c r="F58" s="732"/>
      <c r="G58" s="557">
        <f t="shared" si="15"/>
        <v>0</v>
      </c>
      <c r="H58" s="558">
        <f t="shared" si="16"/>
        <v>39457</v>
      </c>
      <c r="J58" s="715">
        <v>0</v>
      </c>
      <c r="K58" s="716">
        <f t="shared" si="18"/>
        <v>0</v>
      </c>
      <c r="L58" s="560">
        <f t="shared" si="1"/>
        <v>0</v>
      </c>
      <c r="M58" s="558">
        <f t="shared" si="10"/>
        <v>48000</v>
      </c>
      <c r="O58" s="564"/>
      <c r="P58" s="565"/>
      <c r="Q58" s="560">
        <f t="shared" si="2"/>
        <v>0</v>
      </c>
      <c r="R58" s="558">
        <f t="shared" si="11"/>
        <v>0</v>
      </c>
      <c r="T58" s="564"/>
      <c r="U58" s="739">
        <f t="shared" si="3"/>
        <v>0</v>
      </c>
      <c r="V58" s="561">
        <f t="shared" si="4"/>
        <v>0</v>
      </c>
      <c r="X58" s="721">
        <f t="shared" si="5"/>
        <v>0</v>
      </c>
      <c r="Z58" s="557">
        <f t="shared" si="6"/>
        <v>0</v>
      </c>
      <c r="AA58" s="560">
        <f t="shared" si="7"/>
        <v>0</v>
      </c>
      <c r="AB58" s="558">
        <f t="shared" si="12"/>
        <v>87457</v>
      </c>
      <c r="AD58" s="580"/>
    </row>
    <row r="59" spans="2:30">
      <c r="B59" s="563"/>
      <c r="C59" s="554">
        <v>46113</v>
      </c>
      <c r="D59" s="613">
        <f t="shared" si="19"/>
        <v>48</v>
      </c>
      <c r="E59" s="614">
        <f t="shared" si="19"/>
        <v>30</v>
      </c>
      <c r="F59" s="732"/>
      <c r="G59" s="557">
        <f t="shared" si="15"/>
        <v>0</v>
      </c>
      <c r="H59" s="558">
        <f t="shared" si="16"/>
        <v>39457</v>
      </c>
      <c r="J59" s="715">
        <v>0</v>
      </c>
      <c r="K59" s="716">
        <f t="shared" si="18"/>
        <v>0</v>
      </c>
      <c r="L59" s="560">
        <f t="shared" si="1"/>
        <v>0</v>
      </c>
      <c r="M59" s="558">
        <f t="shared" si="10"/>
        <v>48000</v>
      </c>
      <c r="O59" s="564"/>
      <c r="P59" s="565"/>
      <c r="Q59" s="560">
        <f t="shared" si="2"/>
        <v>0</v>
      </c>
      <c r="R59" s="558">
        <f t="shared" si="11"/>
        <v>0</v>
      </c>
      <c r="T59" s="564"/>
      <c r="U59" s="739">
        <f t="shared" si="3"/>
        <v>0</v>
      </c>
      <c r="V59" s="561">
        <f t="shared" si="4"/>
        <v>0</v>
      </c>
      <c r="X59" s="721">
        <f t="shared" si="5"/>
        <v>0</v>
      </c>
      <c r="Z59" s="557">
        <f t="shared" si="6"/>
        <v>0</v>
      </c>
      <c r="AA59" s="560">
        <f t="shared" si="7"/>
        <v>0</v>
      </c>
      <c r="AB59" s="558">
        <f t="shared" si="12"/>
        <v>87457</v>
      </c>
      <c r="AD59" s="580"/>
    </row>
    <row r="60" spans="2:30">
      <c r="B60" s="563"/>
      <c r="C60" s="554">
        <v>46143</v>
      </c>
      <c r="D60" s="613">
        <f t="shared" si="19"/>
        <v>49</v>
      </c>
      <c r="E60" s="614">
        <f t="shared" si="19"/>
        <v>31</v>
      </c>
      <c r="F60" s="732"/>
      <c r="G60" s="557">
        <f t="shared" si="15"/>
        <v>0</v>
      </c>
      <c r="H60" s="558">
        <f t="shared" si="16"/>
        <v>39457</v>
      </c>
      <c r="J60" s="715">
        <v>0</v>
      </c>
      <c r="K60" s="716">
        <f t="shared" si="18"/>
        <v>0</v>
      </c>
      <c r="L60" s="560">
        <f t="shared" si="1"/>
        <v>0</v>
      </c>
      <c r="M60" s="558">
        <f t="shared" si="10"/>
        <v>48000</v>
      </c>
      <c r="O60" s="564"/>
      <c r="P60" s="565"/>
      <c r="Q60" s="560">
        <f t="shared" si="2"/>
        <v>0</v>
      </c>
      <c r="R60" s="558">
        <f t="shared" si="11"/>
        <v>0</v>
      </c>
      <c r="T60" s="564"/>
      <c r="U60" s="739">
        <f t="shared" si="3"/>
        <v>0</v>
      </c>
      <c r="V60" s="561">
        <f t="shared" si="4"/>
        <v>0</v>
      </c>
      <c r="X60" s="721">
        <f t="shared" si="5"/>
        <v>0</v>
      </c>
      <c r="Z60" s="557">
        <f t="shared" si="6"/>
        <v>0</v>
      </c>
      <c r="AA60" s="560">
        <f t="shared" si="7"/>
        <v>0</v>
      </c>
      <c r="AB60" s="558">
        <f t="shared" si="12"/>
        <v>87457</v>
      </c>
      <c r="AD60" s="580"/>
    </row>
    <row r="61" spans="2:30">
      <c r="B61" s="563"/>
      <c r="C61" s="554">
        <v>46174</v>
      </c>
      <c r="D61" s="613">
        <f t="shared" si="19"/>
        <v>50</v>
      </c>
      <c r="E61" s="614">
        <f t="shared" si="19"/>
        <v>32</v>
      </c>
      <c r="F61" s="732"/>
      <c r="G61" s="557">
        <f t="shared" si="15"/>
        <v>0</v>
      </c>
      <c r="H61" s="558">
        <f t="shared" si="16"/>
        <v>39457</v>
      </c>
      <c r="J61" s="715">
        <v>0</v>
      </c>
      <c r="K61" s="716">
        <f t="shared" si="18"/>
        <v>0</v>
      </c>
      <c r="L61" s="560">
        <f t="shared" si="1"/>
        <v>0</v>
      </c>
      <c r="M61" s="558">
        <f t="shared" si="10"/>
        <v>48000</v>
      </c>
      <c r="O61" s="564"/>
      <c r="P61" s="565"/>
      <c r="Q61" s="560">
        <f t="shared" si="2"/>
        <v>0</v>
      </c>
      <c r="R61" s="558">
        <f t="shared" si="11"/>
        <v>0</v>
      </c>
      <c r="T61" s="564"/>
      <c r="U61" s="739">
        <f t="shared" si="3"/>
        <v>0</v>
      </c>
      <c r="V61" s="561">
        <f t="shared" si="4"/>
        <v>0</v>
      </c>
      <c r="X61" s="721">
        <f t="shared" si="5"/>
        <v>0</v>
      </c>
      <c r="Z61" s="557">
        <f t="shared" si="6"/>
        <v>0</v>
      </c>
      <c r="AA61" s="560">
        <f t="shared" si="7"/>
        <v>0</v>
      </c>
      <c r="AB61" s="558">
        <f t="shared" si="12"/>
        <v>87457</v>
      </c>
      <c r="AD61" s="566"/>
    </row>
    <row r="62" spans="2:30">
      <c r="B62" s="563"/>
      <c r="C62" s="554">
        <v>46204</v>
      </c>
      <c r="D62" s="613">
        <f t="shared" si="19"/>
        <v>51</v>
      </c>
      <c r="E62" s="614">
        <f t="shared" si="19"/>
        <v>33</v>
      </c>
      <c r="F62" s="732"/>
      <c r="G62" s="557">
        <f t="shared" si="15"/>
        <v>0</v>
      </c>
      <c r="H62" s="558">
        <f t="shared" si="16"/>
        <v>39457</v>
      </c>
      <c r="J62" s="715">
        <v>0</v>
      </c>
      <c r="K62" s="716">
        <f t="shared" si="18"/>
        <v>0</v>
      </c>
      <c r="L62" s="560">
        <f t="shared" si="1"/>
        <v>0</v>
      </c>
      <c r="M62" s="558">
        <f t="shared" si="10"/>
        <v>48000</v>
      </c>
      <c r="O62" s="582">
        <v>0</v>
      </c>
      <c r="P62" s="584">
        <v>0</v>
      </c>
      <c r="Q62" s="560">
        <f t="shared" si="2"/>
        <v>0</v>
      </c>
      <c r="R62" s="558">
        <f t="shared" si="11"/>
        <v>0</v>
      </c>
      <c r="T62" s="582">
        <v>0</v>
      </c>
      <c r="U62" s="739">
        <f t="shared" si="3"/>
        <v>0</v>
      </c>
      <c r="V62" s="561">
        <f t="shared" si="4"/>
        <v>0</v>
      </c>
      <c r="X62" s="721">
        <f t="shared" si="5"/>
        <v>0</v>
      </c>
      <c r="Z62" s="557">
        <f t="shared" si="6"/>
        <v>0</v>
      </c>
      <c r="AA62" s="560">
        <f t="shared" si="7"/>
        <v>0</v>
      </c>
      <c r="AB62" s="558">
        <f t="shared" si="12"/>
        <v>87457</v>
      </c>
      <c r="AD62" s="566"/>
    </row>
    <row r="63" spans="2:30">
      <c r="B63" s="563"/>
      <c r="C63" s="554">
        <v>46235</v>
      </c>
      <c r="D63" s="613">
        <f t="shared" ref="D63:E78" si="20">1+D62</f>
        <v>52</v>
      </c>
      <c r="E63" s="614">
        <f t="shared" si="20"/>
        <v>34</v>
      </c>
      <c r="F63" s="732"/>
      <c r="G63" s="557">
        <f t="shared" si="15"/>
        <v>0</v>
      </c>
      <c r="H63" s="558">
        <f t="shared" si="16"/>
        <v>39457</v>
      </c>
      <c r="J63" s="715">
        <v>0</v>
      </c>
      <c r="K63" s="716">
        <f t="shared" si="18"/>
        <v>0</v>
      </c>
      <c r="L63" s="560">
        <f t="shared" si="1"/>
        <v>0</v>
      </c>
      <c r="M63" s="558">
        <f t="shared" si="10"/>
        <v>48000</v>
      </c>
      <c r="O63" s="582">
        <v>0</v>
      </c>
      <c r="P63" s="584">
        <v>0</v>
      </c>
      <c r="Q63" s="560">
        <f t="shared" si="2"/>
        <v>0</v>
      </c>
      <c r="R63" s="558">
        <f t="shared" si="11"/>
        <v>0</v>
      </c>
      <c r="T63" s="582">
        <v>0</v>
      </c>
      <c r="U63" s="739">
        <f t="shared" si="3"/>
        <v>0</v>
      </c>
      <c r="V63" s="561">
        <f t="shared" si="4"/>
        <v>0</v>
      </c>
      <c r="X63" s="721">
        <f t="shared" si="5"/>
        <v>0</v>
      </c>
      <c r="Z63" s="557">
        <f t="shared" si="6"/>
        <v>0</v>
      </c>
      <c r="AA63" s="560">
        <f t="shared" si="7"/>
        <v>0</v>
      </c>
      <c r="AB63" s="558">
        <f t="shared" si="12"/>
        <v>87457</v>
      </c>
      <c r="AD63" s="566"/>
    </row>
    <row r="64" spans="2:30">
      <c r="B64" s="563"/>
      <c r="C64" s="554">
        <v>46266</v>
      </c>
      <c r="D64" s="613">
        <f t="shared" si="20"/>
        <v>53</v>
      </c>
      <c r="E64" s="614">
        <f t="shared" si="20"/>
        <v>35</v>
      </c>
      <c r="F64" s="732"/>
      <c r="G64" s="557">
        <f t="shared" si="15"/>
        <v>0</v>
      </c>
      <c r="H64" s="558">
        <f t="shared" si="16"/>
        <v>39457</v>
      </c>
      <c r="J64" s="715">
        <v>0</v>
      </c>
      <c r="K64" s="716">
        <f t="shared" si="18"/>
        <v>0</v>
      </c>
      <c r="L64" s="560">
        <f t="shared" si="1"/>
        <v>0</v>
      </c>
      <c r="M64" s="558">
        <f t="shared" si="10"/>
        <v>48000</v>
      </c>
      <c r="O64" s="582">
        <v>0</v>
      </c>
      <c r="P64" s="584">
        <v>0</v>
      </c>
      <c r="Q64" s="560">
        <f t="shared" si="2"/>
        <v>0</v>
      </c>
      <c r="R64" s="558">
        <f t="shared" si="11"/>
        <v>0</v>
      </c>
      <c r="T64" s="582">
        <v>0</v>
      </c>
      <c r="U64" s="739">
        <f t="shared" si="3"/>
        <v>0</v>
      </c>
      <c r="V64" s="561">
        <f t="shared" si="4"/>
        <v>0</v>
      </c>
      <c r="X64" s="721">
        <f t="shared" si="5"/>
        <v>0</v>
      </c>
      <c r="Z64" s="557">
        <f t="shared" si="6"/>
        <v>0</v>
      </c>
      <c r="AA64" s="560">
        <f t="shared" si="7"/>
        <v>0</v>
      </c>
      <c r="AB64" s="558">
        <f t="shared" si="12"/>
        <v>87457</v>
      </c>
      <c r="AD64" s="566"/>
    </row>
    <row r="65" spans="2:30">
      <c r="B65" s="563"/>
      <c r="C65" s="554">
        <v>46296</v>
      </c>
      <c r="D65" s="613">
        <f t="shared" si="20"/>
        <v>54</v>
      </c>
      <c r="E65" s="614">
        <f t="shared" si="20"/>
        <v>36</v>
      </c>
      <c r="F65" s="732"/>
      <c r="G65" s="557">
        <f t="shared" si="15"/>
        <v>0</v>
      </c>
      <c r="H65" s="558">
        <f t="shared" si="16"/>
        <v>39457</v>
      </c>
      <c r="J65" s="715">
        <v>0</v>
      </c>
      <c r="K65" s="716">
        <f t="shared" si="18"/>
        <v>0</v>
      </c>
      <c r="L65" s="560">
        <f t="shared" si="1"/>
        <v>0</v>
      </c>
      <c r="M65" s="558">
        <f t="shared" si="10"/>
        <v>48000</v>
      </c>
      <c r="O65" s="582">
        <v>0</v>
      </c>
      <c r="P65" s="584">
        <v>0</v>
      </c>
      <c r="Q65" s="560">
        <f t="shared" si="2"/>
        <v>0</v>
      </c>
      <c r="R65" s="558">
        <f t="shared" si="11"/>
        <v>0</v>
      </c>
      <c r="T65" s="582">
        <v>0</v>
      </c>
      <c r="U65" s="739">
        <f t="shared" si="3"/>
        <v>0</v>
      </c>
      <c r="V65" s="561">
        <f t="shared" si="4"/>
        <v>0</v>
      </c>
      <c r="X65" s="721">
        <f t="shared" si="5"/>
        <v>0</v>
      </c>
      <c r="Z65" s="557">
        <f t="shared" si="6"/>
        <v>0</v>
      </c>
      <c r="AA65" s="560">
        <f t="shared" si="7"/>
        <v>0</v>
      </c>
      <c r="AB65" s="558">
        <f t="shared" si="12"/>
        <v>87457</v>
      </c>
      <c r="AD65" s="566"/>
    </row>
    <row r="66" spans="2:30">
      <c r="B66" s="553"/>
      <c r="C66" s="554">
        <v>46327</v>
      </c>
      <c r="D66" s="613">
        <f t="shared" si="20"/>
        <v>55</v>
      </c>
      <c r="E66" s="614">
        <f t="shared" si="20"/>
        <v>37</v>
      </c>
      <c r="F66" s="732"/>
      <c r="G66" s="557">
        <f t="shared" si="15"/>
        <v>0</v>
      </c>
      <c r="H66" s="558">
        <f t="shared" si="16"/>
        <v>39457</v>
      </c>
      <c r="J66" s="715">
        <v>0</v>
      </c>
      <c r="K66" s="716">
        <f t="shared" si="18"/>
        <v>0</v>
      </c>
      <c r="L66" s="560">
        <f t="shared" si="1"/>
        <v>0</v>
      </c>
      <c r="M66" s="558">
        <f t="shared" si="10"/>
        <v>48000</v>
      </c>
      <c r="O66" s="582">
        <v>0</v>
      </c>
      <c r="P66" s="584">
        <v>0</v>
      </c>
      <c r="Q66" s="560">
        <f t="shared" si="2"/>
        <v>0</v>
      </c>
      <c r="R66" s="558">
        <f t="shared" si="11"/>
        <v>0</v>
      </c>
      <c r="T66" s="582">
        <v>0</v>
      </c>
      <c r="U66" s="739">
        <f t="shared" si="3"/>
        <v>0</v>
      </c>
      <c r="V66" s="561">
        <f t="shared" si="4"/>
        <v>0</v>
      </c>
      <c r="X66" s="721">
        <f t="shared" si="5"/>
        <v>0</v>
      </c>
      <c r="Z66" s="557">
        <f t="shared" si="6"/>
        <v>0</v>
      </c>
      <c r="AA66" s="560">
        <f t="shared" si="7"/>
        <v>0</v>
      </c>
      <c r="AB66" s="558">
        <f t="shared" si="12"/>
        <v>87457</v>
      </c>
      <c r="AD66" s="566"/>
    </row>
    <row r="67" spans="2:30" ht="15" thickBot="1">
      <c r="B67" s="567"/>
      <c r="C67" s="568">
        <v>46357</v>
      </c>
      <c r="D67" s="751">
        <f t="shared" si="20"/>
        <v>56</v>
      </c>
      <c r="E67" s="616">
        <f t="shared" si="20"/>
        <v>38</v>
      </c>
      <c r="F67" s="732"/>
      <c r="G67" s="740">
        <f t="shared" si="15"/>
        <v>0</v>
      </c>
      <c r="H67" s="741">
        <f t="shared" si="16"/>
        <v>39457</v>
      </c>
      <c r="J67" s="742">
        <v>0</v>
      </c>
      <c r="K67" s="743">
        <f t="shared" si="18"/>
        <v>0</v>
      </c>
      <c r="L67" s="744">
        <f t="shared" si="1"/>
        <v>0</v>
      </c>
      <c r="M67" s="741">
        <f t="shared" si="10"/>
        <v>48000</v>
      </c>
      <c r="O67" s="902">
        <v>0</v>
      </c>
      <c r="P67" s="903">
        <v>0</v>
      </c>
      <c r="Q67" s="744">
        <f t="shared" si="2"/>
        <v>0</v>
      </c>
      <c r="R67" s="741">
        <f t="shared" si="11"/>
        <v>0</v>
      </c>
      <c r="T67" s="902">
        <v>0</v>
      </c>
      <c r="U67" s="745">
        <f t="shared" si="3"/>
        <v>0</v>
      </c>
      <c r="V67" s="746">
        <f t="shared" si="4"/>
        <v>0</v>
      </c>
      <c r="X67" s="747">
        <f t="shared" si="5"/>
        <v>0</v>
      </c>
      <c r="Z67" s="740">
        <f t="shared" si="6"/>
        <v>0</v>
      </c>
      <c r="AA67" s="744">
        <f t="shared" si="7"/>
        <v>0</v>
      </c>
      <c r="AB67" s="741">
        <f t="shared" si="12"/>
        <v>87457</v>
      </c>
      <c r="AD67" s="575">
        <f>AB67-AB55</f>
        <v>0</v>
      </c>
    </row>
    <row r="68" spans="2:30">
      <c r="B68" s="541" t="s">
        <v>292</v>
      </c>
      <c r="C68" s="542">
        <v>46388</v>
      </c>
      <c r="D68" s="752">
        <f t="shared" si="20"/>
        <v>57</v>
      </c>
      <c r="E68" s="750">
        <f t="shared" si="20"/>
        <v>39</v>
      </c>
      <c r="F68" s="732"/>
      <c r="G68" s="549">
        <f t="shared" si="15"/>
        <v>0</v>
      </c>
      <c r="H68" s="733">
        <f t="shared" si="16"/>
        <v>39457</v>
      </c>
      <c r="J68" s="734">
        <v>0</v>
      </c>
      <c r="K68" s="735">
        <f t="shared" si="18"/>
        <v>0</v>
      </c>
      <c r="L68" s="550">
        <f t="shared" si="1"/>
        <v>0</v>
      </c>
      <c r="M68" s="733">
        <f t="shared" si="10"/>
        <v>48000</v>
      </c>
      <c r="O68" s="904">
        <v>0</v>
      </c>
      <c r="P68" s="905">
        <v>0</v>
      </c>
      <c r="Q68" s="550">
        <f t="shared" si="2"/>
        <v>0</v>
      </c>
      <c r="R68" s="733">
        <f t="shared" si="11"/>
        <v>0</v>
      </c>
      <c r="T68" s="904">
        <v>0</v>
      </c>
      <c r="U68" s="748">
        <f t="shared" si="3"/>
        <v>0</v>
      </c>
      <c r="V68" s="738">
        <f t="shared" si="4"/>
        <v>0</v>
      </c>
      <c r="X68" s="720">
        <f t="shared" si="5"/>
        <v>0</v>
      </c>
      <c r="Z68" s="549">
        <f t="shared" si="6"/>
        <v>0</v>
      </c>
      <c r="AA68" s="550">
        <f t="shared" si="7"/>
        <v>0</v>
      </c>
      <c r="AB68" s="733">
        <f t="shared" si="12"/>
        <v>87457</v>
      </c>
      <c r="AD68" s="589"/>
    </row>
    <row r="69" spans="2:30">
      <c r="B69" s="553" t="s">
        <v>293</v>
      </c>
      <c r="C69" s="554">
        <v>46419</v>
      </c>
      <c r="D69" s="613">
        <f t="shared" si="20"/>
        <v>58</v>
      </c>
      <c r="E69" s="614">
        <f t="shared" si="20"/>
        <v>40</v>
      </c>
      <c r="F69" s="732"/>
      <c r="G69" s="557">
        <f t="shared" si="15"/>
        <v>0</v>
      </c>
      <c r="H69" s="558">
        <f t="shared" si="16"/>
        <v>39457</v>
      </c>
      <c r="J69" s="715">
        <v>0</v>
      </c>
      <c r="K69" s="716">
        <f t="shared" si="18"/>
        <v>0</v>
      </c>
      <c r="L69" s="560">
        <f t="shared" si="1"/>
        <v>0</v>
      </c>
      <c r="M69" s="558">
        <f t="shared" si="10"/>
        <v>48000</v>
      </c>
      <c r="O69" s="582">
        <v>0</v>
      </c>
      <c r="P69" s="584">
        <v>0</v>
      </c>
      <c r="Q69" s="560">
        <f t="shared" si="2"/>
        <v>0</v>
      </c>
      <c r="R69" s="558">
        <f t="shared" si="11"/>
        <v>0</v>
      </c>
      <c r="T69" s="582">
        <v>0</v>
      </c>
      <c r="U69" s="739">
        <f t="shared" si="3"/>
        <v>0</v>
      </c>
      <c r="V69" s="561">
        <f t="shared" si="4"/>
        <v>0</v>
      </c>
      <c r="X69" s="721">
        <f t="shared" si="5"/>
        <v>0</v>
      </c>
      <c r="Z69" s="557">
        <f t="shared" si="6"/>
        <v>0</v>
      </c>
      <c r="AA69" s="560">
        <f t="shared" si="7"/>
        <v>0</v>
      </c>
      <c r="AB69" s="558">
        <f t="shared" si="12"/>
        <v>87457</v>
      </c>
      <c r="AD69" s="580"/>
    </row>
    <row r="70" spans="2:30">
      <c r="B70" s="749" t="s">
        <v>294</v>
      </c>
      <c r="C70" s="554">
        <v>46447</v>
      </c>
      <c r="D70" s="613">
        <f t="shared" si="20"/>
        <v>59</v>
      </c>
      <c r="E70" s="614">
        <f t="shared" si="20"/>
        <v>41</v>
      </c>
      <c r="F70" s="732"/>
      <c r="G70" s="557">
        <f t="shared" si="15"/>
        <v>0</v>
      </c>
      <c r="H70" s="558">
        <f t="shared" si="16"/>
        <v>39457</v>
      </c>
      <c r="J70" s="715">
        <v>0</v>
      </c>
      <c r="K70" s="716">
        <f t="shared" si="18"/>
        <v>0</v>
      </c>
      <c r="L70" s="560">
        <f t="shared" si="1"/>
        <v>0</v>
      </c>
      <c r="M70" s="558">
        <f t="shared" si="10"/>
        <v>48000</v>
      </c>
      <c r="O70" s="582">
        <v>0</v>
      </c>
      <c r="P70" s="584">
        <v>0</v>
      </c>
      <c r="Q70" s="560">
        <f t="shared" si="2"/>
        <v>0</v>
      </c>
      <c r="R70" s="558">
        <f t="shared" si="11"/>
        <v>0</v>
      </c>
      <c r="T70" s="582">
        <v>0</v>
      </c>
      <c r="U70" s="739">
        <f t="shared" si="3"/>
        <v>0</v>
      </c>
      <c r="V70" s="561">
        <f t="shared" si="4"/>
        <v>0</v>
      </c>
      <c r="X70" s="721">
        <f t="shared" si="5"/>
        <v>0</v>
      </c>
      <c r="Z70" s="557">
        <f t="shared" si="6"/>
        <v>0</v>
      </c>
      <c r="AA70" s="560">
        <f t="shared" si="7"/>
        <v>0</v>
      </c>
      <c r="AB70" s="558">
        <f t="shared" si="12"/>
        <v>87457</v>
      </c>
      <c r="AD70" s="580"/>
    </row>
    <row r="71" spans="2:30">
      <c r="B71" s="749"/>
      <c r="C71" s="554">
        <v>46478</v>
      </c>
      <c r="D71" s="613">
        <f t="shared" si="20"/>
        <v>60</v>
      </c>
      <c r="E71" s="614">
        <f t="shared" si="20"/>
        <v>42</v>
      </c>
      <c r="F71" s="732"/>
      <c r="G71" s="557">
        <f t="shared" si="15"/>
        <v>0</v>
      </c>
      <c r="H71" s="558">
        <f t="shared" si="16"/>
        <v>39457</v>
      </c>
      <c r="J71" s="715">
        <v>0</v>
      </c>
      <c r="K71" s="716">
        <f t="shared" si="18"/>
        <v>0</v>
      </c>
      <c r="L71" s="560">
        <f t="shared" si="1"/>
        <v>0</v>
      </c>
      <c r="M71" s="558">
        <f t="shared" si="10"/>
        <v>48000</v>
      </c>
      <c r="O71" s="582">
        <v>0</v>
      </c>
      <c r="P71" s="584">
        <v>0</v>
      </c>
      <c r="Q71" s="560">
        <f t="shared" si="2"/>
        <v>0</v>
      </c>
      <c r="R71" s="558">
        <f t="shared" si="11"/>
        <v>0</v>
      </c>
      <c r="T71" s="582">
        <v>0</v>
      </c>
      <c r="U71" s="739">
        <f t="shared" si="3"/>
        <v>0</v>
      </c>
      <c r="V71" s="561">
        <f t="shared" si="4"/>
        <v>0</v>
      </c>
      <c r="X71" s="721">
        <f t="shared" si="5"/>
        <v>0</v>
      </c>
      <c r="Z71" s="557">
        <f t="shared" si="6"/>
        <v>0</v>
      </c>
      <c r="AA71" s="560">
        <f t="shared" si="7"/>
        <v>0</v>
      </c>
      <c r="AB71" s="558">
        <f t="shared" si="12"/>
        <v>87457</v>
      </c>
      <c r="AD71" s="580"/>
    </row>
    <row r="72" spans="2:30">
      <c r="B72" s="749"/>
      <c r="C72" s="554">
        <v>46508</v>
      </c>
      <c r="D72" s="613">
        <f t="shared" si="20"/>
        <v>61</v>
      </c>
      <c r="E72" s="614">
        <f t="shared" si="20"/>
        <v>43</v>
      </c>
      <c r="F72" s="732"/>
      <c r="G72" s="557">
        <f t="shared" si="15"/>
        <v>0</v>
      </c>
      <c r="H72" s="558">
        <f t="shared" si="16"/>
        <v>39457</v>
      </c>
      <c r="J72" s="715">
        <v>0</v>
      </c>
      <c r="K72" s="716">
        <f t="shared" si="18"/>
        <v>0</v>
      </c>
      <c r="L72" s="560">
        <f t="shared" si="1"/>
        <v>0</v>
      </c>
      <c r="M72" s="558">
        <f t="shared" si="10"/>
        <v>48000</v>
      </c>
      <c r="O72" s="582">
        <v>0</v>
      </c>
      <c r="P72" s="584">
        <v>0</v>
      </c>
      <c r="Q72" s="560">
        <f t="shared" si="2"/>
        <v>0</v>
      </c>
      <c r="R72" s="558">
        <f t="shared" si="11"/>
        <v>0</v>
      </c>
      <c r="T72" s="582">
        <v>0</v>
      </c>
      <c r="U72" s="739">
        <f t="shared" si="3"/>
        <v>0</v>
      </c>
      <c r="V72" s="561">
        <f t="shared" si="4"/>
        <v>0</v>
      </c>
      <c r="X72" s="721">
        <f t="shared" si="5"/>
        <v>0</v>
      </c>
      <c r="Z72" s="557">
        <f t="shared" si="6"/>
        <v>0</v>
      </c>
      <c r="AA72" s="560">
        <f t="shared" si="7"/>
        <v>0</v>
      </c>
      <c r="AB72" s="558">
        <f t="shared" si="12"/>
        <v>87457</v>
      </c>
      <c r="AD72" s="580"/>
    </row>
    <row r="73" spans="2:30">
      <c r="B73" s="749"/>
      <c r="C73" s="554">
        <v>46539</v>
      </c>
      <c r="D73" s="613">
        <f t="shared" si="20"/>
        <v>62</v>
      </c>
      <c r="E73" s="614">
        <f t="shared" si="20"/>
        <v>44</v>
      </c>
      <c r="F73" s="732"/>
      <c r="G73" s="557">
        <f t="shared" si="15"/>
        <v>0</v>
      </c>
      <c r="H73" s="558">
        <f t="shared" si="16"/>
        <v>39457</v>
      </c>
      <c r="J73" s="715">
        <v>0</v>
      </c>
      <c r="K73" s="716">
        <f t="shared" si="18"/>
        <v>0</v>
      </c>
      <c r="L73" s="560">
        <f t="shared" si="1"/>
        <v>0</v>
      </c>
      <c r="M73" s="558">
        <f t="shared" si="10"/>
        <v>48000</v>
      </c>
      <c r="O73" s="582">
        <v>0</v>
      </c>
      <c r="P73" s="584">
        <v>0</v>
      </c>
      <c r="Q73" s="560">
        <f t="shared" si="2"/>
        <v>0</v>
      </c>
      <c r="R73" s="558">
        <f t="shared" si="11"/>
        <v>0</v>
      </c>
      <c r="T73" s="582">
        <v>0</v>
      </c>
      <c r="U73" s="739">
        <f t="shared" si="3"/>
        <v>0</v>
      </c>
      <c r="V73" s="561">
        <f t="shared" si="4"/>
        <v>0</v>
      </c>
      <c r="X73" s="721">
        <f t="shared" si="5"/>
        <v>0</v>
      </c>
      <c r="Z73" s="557">
        <f t="shared" si="6"/>
        <v>0</v>
      </c>
      <c r="AA73" s="560">
        <f t="shared" si="7"/>
        <v>0</v>
      </c>
      <c r="AB73" s="558">
        <f t="shared" si="12"/>
        <v>87457</v>
      </c>
      <c r="AD73" s="580"/>
    </row>
    <row r="74" spans="2:30">
      <c r="B74" s="731"/>
      <c r="C74" s="581">
        <v>46569</v>
      </c>
      <c r="D74" s="619">
        <f t="shared" si="20"/>
        <v>63</v>
      </c>
      <c r="E74" s="620">
        <f t="shared" si="20"/>
        <v>45</v>
      </c>
      <c r="G74" s="582">
        <f t="shared" si="15"/>
        <v>0</v>
      </c>
      <c r="H74" s="583">
        <f t="shared" si="16"/>
        <v>39457</v>
      </c>
      <c r="J74" s="637">
        <v>0</v>
      </c>
      <c r="K74" s="584">
        <f t="shared" si="18"/>
        <v>0</v>
      </c>
      <c r="L74" s="584">
        <f t="shared" si="1"/>
        <v>0</v>
      </c>
      <c r="M74" s="583">
        <f t="shared" si="10"/>
        <v>48000</v>
      </c>
      <c r="O74" s="582">
        <f t="shared" ref="O74:O79" si="21">P74/15</f>
        <v>0</v>
      </c>
      <c r="P74" s="584">
        <v>0</v>
      </c>
      <c r="Q74" s="584">
        <f t="shared" si="2"/>
        <v>0</v>
      </c>
      <c r="R74" s="583">
        <f t="shared" si="11"/>
        <v>0</v>
      </c>
      <c r="T74" s="582">
        <v>0</v>
      </c>
      <c r="U74" s="585">
        <f t="shared" si="3"/>
        <v>0</v>
      </c>
      <c r="V74" s="586">
        <f t="shared" si="4"/>
        <v>0</v>
      </c>
      <c r="X74" s="723">
        <f t="shared" si="5"/>
        <v>0</v>
      </c>
      <c r="Z74" s="582">
        <f t="shared" si="6"/>
        <v>0</v>
      </c>
      <c r="AA74" s="584">
        <f t="shared" si="7"/>
        <v>0</v>
      </c>
      <c r="AB74" s="583">
        <f t="shared" si="12"/>
        <v>87457</v>
      </c>
      <c r="AD74" s="580"/>
    </row>
    <row r="75" spans="2:30">
      <c r="B75" s="731"/>
      <c r="C75" s="581">
        <v>46600</v>
      </c>
      <c r="D75" s="619">
        <f t="shared" si="20"/>
        <v>64</v>
      </c>
      <c r="E75" s="620">
        <f t="shared" si="20"/>
        <v>46</v>
      </c>
      <c r="G75" s="582">
        <f t="shared" si="15"/>
        <v>0</v>
      </c>
      <c r="H75" s="583">
        <f t="shared" si="16"/>
        <v>39457</v>
      </c>
      <c r="J75" s="637">
        <v>0</v>
      </c>
      <c r="K75" s="584">
        <f t="shared" si="18"/>
        <v>0</v>
      </c>
      <c r="L75" s="584">
        <f t="shared" si="1"/>
        <v>0</v>
      </c>
      <c r="M75" s="583">
        <f t="shared" si="10"/>
        <v>48000</v>
      </c>
      <c r="O75" s="582">
        <f t="shared" si="21"/>
        <v>0</v>
      </c>
      <c r="P75" s="584">
        <v>0</v>
      </c>
      <c r="Q75" s="584">
        <f t="shared" si="2"/>
        <v>0</v>
      </c>
      <c r="R75" s="583">
        <f t="shared" si="11"/>
        <v>0</v>
      </c>
      <c r="T75" s="582">
        <v>0</v>
      </c>
      <c r="U75" s="585">
        <f t="shared" si="3"/>
        <v>0</v>
      </c>
      <c r="V75" s="586">
        <f t="shared" si="4"/>
        <v>0</v>
      </c>
      <c r="X75" s="723">
        <f t="shared" si="5"/>
        <v>0</v>
      </c>
      <c r="Z75" s="582">
        <f t="shared" si="6"/>
        <v>0</v>
      </c>
      <c r="AA75" s="584">
        <f t="shared" si="7"/>
        <v>0</v>
      </c>
      <c r="AB75" s="583">
        <f t="shared" si="12"/>
        <v>87457</v>
      </c>
      <c r="AD75" s="580"/>
    </row>
    <row r="76" spans="2:30">
      <c r="B76" s="731"/>
      <c r="C76" s="581">
        <v>46631</v>
      </c>
      <c r="D76" s="619">
        <f t="shared" si="20"/>
        <v>65</v>
      </c>
      <c r="E76" s="620">
        <f t="shared" si="20"/>
        <v>47</v>
      </c>
      <c r="G76" s="582">
        <f t="shared" si="15"/>
        <v>0</v>
      </c>
      <c r="H76" s="583">
        <f t="shared" si="16"/>
        <v>39457</v>
      </c>
      <c r="J76" s="637">
        <v>0</v>
      </c>
      <c r="K76" s="584">
        <f t="shared" ref="K76:K79" si="22">J76*$J$4</f>
        <v>0</v>
      </c>
      <c r="L76" s="584">
        <f t="shared" si="1"/>
        <v>0</v>
      </c>
      <c r="M76" s="583">
        <f t="shared" si="10"/>
        <v>48000</v>
      </c>
      <c r="O76" s="582">
        <f t="shared" si="21"/>
        <v>0</v>
      </c>
      <c r="P76" s="584">
        <v>0</v>
      </c>
      <c r="Q76" s="584">
        <f t="shared" si="2"/>
        <v>0</v>
      </c>
      <c r="R76" s="583">
        <f t="shared" si="11"/>
        <v>0</v>
      </c>
      <c r="T76" s="582">
        <v>0</v>
      </c>
      <c r="U76" s="585">
        <f t="shared" si="3"/>
        <v>0</v>
      </c>
      <c r="V76" s="586">
        <f t="shared" si="4"/>
        <v>0</v>
      </c>
      <c r="X76" s="723">
        <f t="shared" si="5"/>
        <v>0</v>
      </c>
      <c r="Z76" s="582">
        <f t="shared" si="6"/>
        <v>0</v>
      </c>
      <c r="AA76" s="584">
        <f t="shared" si="7"/>
        <v>0</v>
      </c>
      <c r="AB76" s="583">
        <f t="shared" si="12"/>
        <v>87457</v>
      </c>
      <c r="AD76" s="580"/>
    </row>
    <row r="77" spans="2:30">
      <c r="B77" s="731"/>
      <c r="C77" s="581">
        <v>46661</v>
      </c>
      <c r="D77" s="619">
        <f t="shared" si="20"/>
        <v>66</v>
      </c>
      <c r="E77" s="620">
        <f t="shared" si="20"/>
        <v>48</v>
      </c>
      <c r="G77" s="582">
        <f t="shared" si="15"/>
        <v>0</v>
      </c>
      <c r="H77" s="583">
        <f t="shared" si="16"/>
        <v>39457</v>
      </c>
      <c r="J77" s="637">
        <v>0</v>
      </c>
      <c r="K77" s="584">
        <f t="shared" si="22"/>
        <v>0</v>
      </c>
      <c r="L77" s="584">
        <f t="shared" si="1"/>
        <v>0</v>
      </c>
      <c r="M77" s="583">
        <f t="shared" si="10"/>
        <v>48000</v>
      </c>
      <c r="O77" s="582">
        <f t="shared" si="21"/>
        <v>0</v>
      </c>
      <c r="P77" s="584">
        <v>0</v>
      </c>
      <c r="Q77" s="584">
        <f t="shared" si="2"/>
        <v>0</v>
      </c>
      <c r="R77" s="583">
        <f t="shared" si="11"/>
        <v>0</v>
      </c>
      <c r="T77" s="582">
        <v>0</v>
      </c>
      <c r="U77" s="585">
        <f t="shared" si="3"/>
        <v>0</v>
      </c>
      <c r="V77" s="586">
        <f t="shared" ref="V77:V79" si="23">U77+V76</f>
        <v>0</v>
      </c>
      <c r="X77" s="723">
        <f t="shared" si="5"/>
        <v>0</v>
      </c>
      <c r="Z77" s="582">
        <f t="shared" si="6"/>
        <v>0</v>
      </c>
      <c r="AA77" s="584">
        <f t="shared" si="7"/>
        <v>0</v>
      </c>
      <c r="AB77" s="583">
        <f t="shared" si="12"/>
        <v>87457</v>
      </c>
      <c r="AD77" s="580"/>
    </row>
    <row r="78" spans="2:30">
      <c r="B78" s="731"/>
      <c r="C78" s="581">
        <v>46692</v>
      </c>
      <c r="D78" s="619">
        <f t="shared" si="20"/>
        <v>67</v>
      </c>
      <c r="E78" s="620">
        <f t="shared" si="20"/>
        <v>49</v>
      </c>
      <c r="G78" s="582">
        <f t="shared" si="15"/>
        <v>0</v>
      </c>
      <c r="H78" s="583">
        <f t="shared" si="16"/>
        <v>39457</v>
      </c>
      <c r="J78" s="637">
        <v>0</v>
      </c>
      <c r="K78" s="584">
        <f t="shared" si="22"/>
        <v>0</v>
      </c>
      <c r="L78" s="584">
        <f t="shared" si="1"/>
        <v>0</v>
      </c>
      <c r="M78" s="583">
        <f t="shared" ref="M78:M79" si="24">L78+M77</f>
        <v>48000</v>
      </c>
      <c r="O78" s="582">
        <f t="shared" si="21"/>
        <v>0</v>
      </c>
      <c r="P78" s="584">
        <v>0</v>
      </c>
      <c r="Q78" s="584">
        <f t="shared" si="2"/>
        <v>0</v>
      </c>
      <c r="R78" s="583">
        <f t="shared" ref="R78:R79" si="25">Q78+R77</f>
        <v>0</v>
      </c>
      <c r="T78" s="582">
        <v>0</v>
      </c>
      <c r="U78" s="585">
        <f t="shared" si="3"/>
        <v>0</v>
      </c>
      <c r="V78" s="586">
        <f t="shared" si="23"/>
        <v>0</v>
      </c>
      <c r="X78" s="723">
        <f t="shared" si="5"/>
        <v>0</v>
      </c>
      <c r="Z78" s="582">
        <f t="shared" si="6"/>
        <v>0</v>
      </c>
      <c r="AA78" s="584">
        <f t="shared" si="7"/>
        <v>0</v>
      </c>
      <c r="AB78" s="583">
        <f t="shared" ref="AB78:AB79" si="26">AA78+AB77</f>
        <v>87457</v>
      </c>
      <c r="AD78" s="580"/>
    </row>
    <row r="79" spans="2:30" ht="15" thickBot="1">
      <c r="B79" s="587"/>
      <c r="C79" s="588">
        <v>46722</v>
      </c>
      <c r="D79" s="621">
        <f t="shared" ref="D79:E79" si="27">1+D78</f>
        <v>68</v>
      </c>
      <c r="E79" s="622">
        <f t="shared" si="27"/>
        <v>50</v>
      </c>
      <c r="G79" s="590">
        <f t="shared" si="15"/>
        <v>0</v>
      </c>
      <c r="H79" s="591">
        <f t="shared" si="16"/>
        <v>39457</v>
      </c>
      <c r="J79" s="638">
        <v>0</v>
      </c>
      <c r="K79" s="592">
        <f t="shared" si="22"/>
        <v>0</v>
      </c>
      <c r="L79" s="592">
        <f t="shared" si="1"/>
        <v>0</v>
      </c>
      <c r="M79" s="591">
        <f t="shared" si="24"/>
        <v>48000</v>
      </c>
      <c r="O79" s="590">
        <f t="shared" si="21"/>
        <v>0</v>
      </c>
      <c r="P79" s="592">
        <v>0</v>
      </c>
      <c r="Q79" s="592">
        <f t="shared" si="2"/>
        <v>0</v>
      </c>
      <c r="R79" s="591">
        <f t="shared" si="25"/>
        <v>0</v>
      </c>
      <c r="T79" s="590">
        <v>0</v>
      </c>
      <c r="U79" s="593">
        <f t="shared" si="3"/>
        <v>0</v>
      </c>
      <c r="V79" s="594">
        <f t="shared" si="23"/>
        <v>0</v>
      </c>
      <c r="X79" s="724">
        <f t="shared" si="5"/>
        <v>0</v>
      </c>
      <c r="Z79" s="590">
        <f t="shared" si="6"/>
        <v>0</v>
      </c>
      <c r="AA79" s="592">
        <f t="shared" si="7"/>
        <v>0</v>
      </c>
      <c r="AB79" s="591">
        <f t="shared" si="26"/>
        <v>87457</v>
      </c>
      <c r="AD79" s="575">
        <f>AB79-AB67</f>
        <v>0</v>
      </c>
    </row>
    <row r="80" spans="2:30" ht="18">
      <c r="K80" s="700" t="s">
        <v>305</v>
      </c>
      <c r="L80" s="701" t="s">
        <v>312</v>
      </c>
      <c r="M80" s="702">
        <v>53607</v>
      </c>
      <c r="P80" s="725"/>
      <c r="Q80" s="900" t="s">
        <v>400</v>
      </c>
      <c r="R80" s="595">
        <v>430800</v>
      </c>
      <c r="T80" s="725"/>
      <c r="U80" s="900" t="s">
        <v>400</v>
      </c>
      <c r="V80" s="595">
        <v>2248</v>
      </c>
      <c r="X80" s="595">
        <f>R80+V80</f>
        <v>433048</v>
      </c>
      <c r="AD80" s="596">
        <f>SUM(AD8:AD79)</f>
        <v>87457</v>
      </c>
    </row>
    <row r="81" spans="10:30" ht="18.600000000000001" thickBot="1">
      <c r="J81" s="726"/>
      <c r="K81" s="727" t="s">
        <v>313</v>
      </c>
      <c r="L81" s="72" t="s">
        <v>306</v>
      </c>
      <c r="M81" s="728">
        <v>48000</v>
      </c>
      <c r="S81" s="72"/>
      <c r="T81" s="729" t="s">
        <v>326</v>
      </c>
      <c r="U81" s="730"/>
      <c r="V81" s="725"/>
      <c r="X81" s="725" t="s">
        <v>419</v>
      </c>
      <c r="AB81" s="703" t="s">
        <v>305</v>
      </c>
      <c r="AC81" s="704"/>
      <c r="AD81" s="705">
        <f>M80</f>
        <v>53607</v>
      </c>
    </row>
    <row r="82" spans="10:30" ht="18.600000000000001" thickBot="1">
      <c r="Q82" s="502"/>
      <c r="T82" s="729" t="s">
        <v>314</v>
      </c>
      <c r="U82" s="725"/>
      <c r="V82" s="725"/>
      <c r="AB82" s="706" t="s">
        <v>303</v>
      </c>
      <c r="AC82" s="707"/>
      <c r="AD82" s="708">
        <f>AD80+AD81</f>
        <v>141064</v>
      </c>
    </row>
  </sheetData>
  <pageMargins left="0.25" right="0.25" top="0.35" bottom="0.5" header="0.3" footer="0.3"/>
  <pageSetup scale="44" orientation="landscape" r:id="rId1"/>
  <headerFooter>
    <oddFooter>&amp;L&amp;Z&amp;F&amp;R&amp;A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138B03E6AF4F488F8825327DEE6875" ma:contentTypeVersion="7" ma:contentTypeDescription="Create a new document." ma:contentTypeScope="" ma:versionID="c9215dfb315417f30459309628068a29">
  <xsd:schema xmlns:xsd="http://www.w3.org/2001/XMLSchema" xmlns:xs="http://www.w3.org/2001/XMLSchema" xmlns:p="http://schemas.microsoft.com/office/2006/metadata/properties" xmlns:ns2="baca876e-8a07-41ec-a52a-2228f27dfda9" targetNamespace="http://schemas.microsoft.com/office/2006/metadata/properties" ma:root="true" ma:fieldsID="ef0e3ae04656d2fb529039d57bf796a6" ns2:_="">
    <xsd:import namespace="baca876e-8a07-41ec-a52a-2228f27dfda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a876e-8a07-41ec-a52a-2228f27dfd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141191-E808-44C9-A77F-11691BD1C95C}">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baca876e-8a07-41ec-a52a-2228f27dfda9"/>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1907D4D-68A9-4E1F-AA55-DF4CF95CD71A}">
  <ds:schemaRefs>
    <ds:schemaRef ds:uri="http://schemas.microsoft.com/sharepoint/v3/contenttype/forms"/>
  </ds:schemaRefs>
</ds:datastoreItem>
</file>

<file path=customXml/itemProps3.xml><?xml version="1.0" encoding="utf-8"?>
<ds:datastoreItem xmlns:ds="http://schemas.openxmlformats.org/officeDocument/2006/customXml" ds:itemID="{DD91D1AE-03F0-4F1A-9081-A3948D96A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a876e-8a07-41ec-a52a-2228f27dfd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Respondent Info &amp; Instructions</vt:lpstr>
      <vt:lpstr>1A Cost Opts-Summary, Esclt'd</vt:lpstr>
      <vt:lpstr>1B Cost Opts-Detailed, Esclt'd</vt:lpstr>
      <vt:lpstr>2A Static (SM)+Comms Mod Instal</vt:lpstr>
      <vt:lpstr>3 Other Equip (OE) Install</vt:lpstr>
      <vt:lpstr>4 Services &amp; Support (SS) Prcng</vt:lpstr>
      <vt:lpstr>5 Assumptions</vt:lpstr>
      <vt:lpstr>6 Meter Install Forecast-Est's</vt:lpstr>
      <vt:lpstr>2 FSWD Scenario 1, End 6.30.26</vt:lpstr>
      <vt:lpstr>company</vt:lpstr>
      <vt:lpstr>CPI</vt:lpstr>
      <vt:lpstr>date</vt:lpstr>
      <vt:lpstr>'1A Cost Opts-Summary, Esclt''d'!Print_Area</vt:lpstr>
      <vt:lpstr>'1B Cost Opts-Detailed, Esclt''d'!Print_Area</vt:lpstr>
      <vt:lpstr>'2 FSWD Scenario 1, End 6.30.26'!Print_Area</vt:lpstr>
      <vt:lpstr>'4 Services &amp; Support (SS) Prcng'!Print_Area</vt:lpstr>
      <vt:lpstr>'5 Assumptions'!Print_Area</vt:lpstr>
    </vt:vector>
  </TitlesOfParts>
  <Manager>Toni L. Pietrantoni</Manager>
  <Company>for Enspiria Solutions,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 Technology Pricing Schedule</dc:title>
  <dc:creator>Toni L. Pietrantoni</dc:creator>
  <cp:keywords>AMI, technology, pricing, template</cp:keywords>
  <cp:lastModifiedBy>MARK</cp:lastModifiedBy>
  <cp:lastPrinted>2023-02-13T16:28:59Z</cp:lastPrinted>
  <dcterms:created xsi:type="dcterms:W3CDTF">2005-01-13T15:58:41Z</dcterms:created>
  <dcterms:modified xsi:type="dcterms:W3CDTF">2023-02-14T01:13:27Z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0x010100DC138B03E6AF4F488F8825327DEE6875</vt:lpwstr>
  </property>
</Properties>
</file>